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mc:AlternateContent xmlns:mc="http://schemas.openxmlformats.org/markup-compatibility/2006">
    <mc:Choice Requires="x15">
      <x15ac:absPath xmlns:x15ac="http://schemas.microsoft.com/office/spreadsheetml/2010/11/ac" url="V:\Privat\Meinertz AS\"/>
    </mc:Choice>
  </mc:AlternateContent>
  <xr:revisionPtr revIDLastSave="0" documentId="10_ncr:100000_{78AEC157-5897-4DB0-BF05-EAECA554AB28}" xr6:coauthVersionLast="31" xr6:coauthVersionMax="31" xr10:uidLastSave="{00000000-0000-0000-0000-000000000000}"/>
  <workbookProtection workbookAlgorithmName="SHA-512" workbookHashValue="Jg5xkwjsiXnLgCVsJZRMRpu6z2DWClx/4mxCBkUiq9Qo79mZGHis8ijnPZomCE4DWDZm+TLLMnJnl1Vq6i6UYw==" workbookSaltValue="dpOEU0ZTh3cSwVAA0NXuog==" workbookSpinCount="100000" lockStructure="1"/>
  <bookViews>
    <workbookView xWindow="120" yWindow="30" windowWidth="15600" windowHeight="11760" tabRatio="880" xr2:uid="{00000000-000D-0000-FFFF-FFFF00000000}"/>
  </bookViews>
  <sheets>
    <sheet name="FINNED_TUBE" sheetId="1" r:id="rId1"/>
    <sheet name="PROLINE" sheetId="6" r:id="rId2"/>
    <sheet name="CONVECTOR_RADIATOR" sheetId="9" r:id="rId3"/>
    <sheet name="SKYLINE_PLINT_L-LINE" sheetId="10" r:id="rId4"/>
    <sheet name="VERTICAL_RADIATOR" sheetId="12" r:id="rId5"/>
    <sheet name="CONVEC" sheetId="15" r:id="rId6"/>
    <sheet name="PLAIN_TUBE" sheetId="17" r:id="rId7"/>
    <sheet name="SPROG" sheetId="4" state="hidden" r:id="rId8"/>
    <sheet name="RIB_DATA" sheetId="2" state="hidden" r:id="rId9"/>
    <sheet name="GLAT_DATA" sheetId="18" state="hidden" r:id="rId10"/>
    <sheet name="PRO_DATA" sheetId="5" state="hidden" r:id="rId11"/>
    <sheet name="KONRAD_DATA" sheetId="8" state="hidden" r:id="rId12"/>
    <sheet name="SKY_DATA" sheetId="11" state="hidden" r:id="rId13"/>
    <sheet name="VER_DATA" sheetId="13" state="hidden" r:id="rId14"/>
    <sheet name="CONVEC_DATA" sheetId="16" state="hidden" r:id="rId15"/>
    <sheet name="CONFIG" sheetId="7" state="hidden" r:id="rId16"/>
  </sheets>
  <definedNames>
    <definedName name="CONVEC_LENGTH">CONVEC_DATA!$B$4:$N$4</definedName>
    <definedName name="CONVEC_TEMP">CONVEC_DATA!$B$3:$G$3</definedName>
    <definedName name="CONVEC_YDELSE">CONVEC_DATA!$A$28:$N$34</definedName>
    <definedName name="GLAT_FREM">GLAT_DATA!$B$3:$L$3</definedName>
    <definedName name="GLAT_RETUR">GLAT_DATA!$B$4:$L$4</definedName>
    <definedName name="GLAT_STUE">GLAT_DATA!$B$5:$E$5</definedName>
    <definedName name="GLAT_YDELSE">GLAT_DATA!$N$12:$Y$363</definedName>
    <definedName name="KONRAD_FREM">KONRAD_DATA!$B$3:$L$3</definedName>
    <definedName name="KONRAD_HEIGHT">KONRAD_DATA!$B$10:$O$10</definedName>
    <definedName name="KONRAD_RETUR">KONRAD_DATA!$B$4:$L$4</definedName>
    <definedName name="KONRAD_STUE">KONRAD_DATA!$B$5:$E$5</definedName>
    <definedName name="KONRAD_TYPE">KONRAD_DATA!$C$19:$U$20</definedName>
    <definedName name="KONRAD_YDELSER">KONRAD_DATA!$A$39:$U$53</definedName>
    <definedName name="LLINE_YDELSER">SKY_DATA!$A$38:$G$50</definedName>
    <definedName name="_xlnm.Print_Area" localSheetId="5">CONVEC!$B$2:$G$12</definedName>
    <definedName name="_xlnm.Print_Area" localSheetId="2">CONVECTOR_RADIATOR!$B$2:$H$35</definedName>
    <definedName name="_xlnm.Print_Area" localSheetId="0">FINNED_TUBE!$B$2:$G$18</definedName>
    <definedName name="_xlnm.Print_Area" localSheetId="6">PLAIN_TUBE!$B$2:$G$15</definedName>
    <definedName name="_xlnm.Print_Area" localSheetId="1">PROLINE!$B$2:$H$33</definedName>
    <definedName name="_xlnm.Print_Area" localSheetId="3">'SKYLINE_PLINT_L-LINE'!$B$2:$L$26</definedName>
    <definedName name="_xlnm.Print_Area" localSheetId="4">VERTICAL_RADIATOR!$B$2:$H$17</definedName>
    <definedName name="PRO_FREM">PRO_DATA!$B$3:$L$3</definedName>
    <definedName name="PRO_HEIGHT">PRO_DATA!$B$8:$F$8</definedName>
    <definedName name="PRO_HEIGHT_FACTOR">PRO_DATA!$B$8:$F$9</definedName>
    <definedName name="PRO_RETUR">PRO_DATA!$B$4:$L$4</definedName>
    <definedName name="PRO_STUE">PRO_DATA!$B$5:$E$5</definedName>
    <definedName name="PRO_YDELSER">PRO_DATA!$A$12:$F$31</definedName>
    <definedName name="RIB_FREM">RIB_DATA!$B$3:$L$3</definedName>
    <definedName name="RIB_RETUR">RIB_DATA!$B$4:$L$4</definedName>
    <definedName name="RIB_STUE">RIB_DATA!$B$5:$E$5</definedName>
    <definedName name="RIB_YDELSE">RIB_DATA!$N$12:$Y$363</definedName>
    <definedName name="SKY_FREM">SKY_DATA!$B$3:$L$3</definedName>
    <definedName name="SKY_RETUR">SKY_DATA!$B$4:$L$4</definedName>
    <definedName name="SKY_STUE">SKY_DATA!$B$5:$E$5</definedName>
    <definedName name="SKY_YDELSER">SKY_DATA!$A$16:$G$34</definedName>
    <definedName name="SPROG">SPROG!$C$7:$E$7</definedName>
    <definedName name="VER_FAKTOR">VER_DATA!$F$16:$F$18</definedName>
    <definedName name="VER_LENGTH">VER_DATA!$B$8:$L$8</definedName>
    <definedName name="WATTBTU">SPROG!$B$4:$B$5</definedName>
  </definedNames>
  <calcPr calcId="179017"/>
</workbook>
</file>

<file path=xl/calcChain.xml><?xml version="1.0" encoding="utf-8"?>
<calcChain xmlns="http://schemas.openxmlformats.org/spreadsheetml/2006/main">
  <c r="A363" i="18" l="1"/>
  <c r="A362" i="18"/>
  <c r="A361" i="18"/>
  <c r="A360" i="18"/>
  <c r="A359" i="18"/>
  <c r="A358" i="18"/>
  <c r="A357" i="18"/>
  <c r="A356" i="18"/>
  <c r="A355" i="18"/>
  <c r="A354" i="18"/>
  <c r="A353" i="18"/>
  <c r="A352" i="18"/>
  <c r="A351" i="18"/>
  <c r="A350" i="18"/>
  <c r="A349" i="18"/>
  <c r="A348" i="18"/>
  <c r="A347" i="18"/>
  <c r="A346" i="18"/>
  <c r="A345" i="18"/>
  <c r="A344" i="18"/>
  <c r="A343" i="18"/>
  <c r="A342" i="18"/>
  <c r="A341" i="18"/>
  <c r="A340" i="18"/>
  <c r="A339" i="18"/>
  <c r="A338" i="18"/>
  <c r="A337" i="18"/>
  <c r="A336" i="18"/>
  <c r="A335" i="18"/>
  <c r="A334" i="18"/>
  <c r="A333" i="18"/>
  <c r="A332" i="18"/>
  <c r="A331" i="18"/>
  <c r="A330" i="18"/>
  <c r="A329" i="18"/>
  <c r="A328" i="18"/>
  <c r="A327" i="18"/>
  <c r="A326" i="18"/>
  <c r="A325" i="18"/>
  <c r="A324" i="18"/>
  <c r="A323" i="18"/>
  <c r="A322" i="18"/>
  <c r="A321" i="18"/>
  <c r="A320" i="18"/>
  <c r="A319" i="18"/>
  <c r="A318" i="18"/>
  <c r="A317" i="18"/>
  <c r="A316" i="18"/>
  <c r="A315" i="18"/>
  <c r="A314" i="18"/>
  <c r="A313" i="18"/>
  <c r="A312" i="18"/>
  <c r="A311" i="18"/>
  <c r="A310" i="18"/>
  <c r="A309" i="18"/>
  <c r="A308" i="18"/>
  <c r="A307" i="18"/>
  <c r="A306" i="18"/>
  <c r="A305" i="18"/>
  <c r="A304" i="18"/>
  <c r="A303" i="18"/>
  <c r="A302" i="18"/>
  <c r="A301" i="18"/>
  <c r="A300" i="18"/>
  <c r="A299" i="18"/>
  <c r="A298" i="18"/>
  <c r="A297" i="18"/>
  <c r="A296" i="18"/>
  <c r="A295" i="18"/>
  <c r="A294" i="18"/>
  <c r="A293" i="18"/>
  <c r="A292" i="18"/>
  <c r="A291" i="18"/>
  <c r="A290" i="18"/>
  <c r="A289" i="18"/>
  <c r="A288" i="18"/>
  <c r="A287" i="18"/>
  <c r="A286" i="18"/>
  <c r="A285" i="18"/>
  <c r="A284" i="18"/>
  <c r="A283" i="18"/>
  <c r="A282" i="18"/>
  <c r="A281" i="18"/>
  <c r="A280" i="18"/>
  <c r="A279" i="18"/>
  <c r="A278" i="18"/>
  <c r="A277" i="18"/>
  <c r="A276" i="18"/>
  <c r="A275" i="18"/>
  <c r="A274" i="18"/>
  <c r="A273" i="18"/>
  <c r="A272" i="18"/>
  <c r="A271" i="18"/>
  <c r="A270" i="18"/>
  <c r="A269" i="18"/>
  <c r="A268" i="18"/>
  <c r="A267" i="18"/>
  <c r="A266" i="18"/>
  <c r="A265" i="18"/>
  <c r="A264" i="18"/>
  <c r="A263" i="18"/>
  <c r="A262" i="18"/>
  <c r="A261" i="18"/>
  <c r="A260" i="18"/>
  <c r="A259" i="18"/>
  <c r="A258" i="18"/>
  <c r="A257" i="18"/>
  <c r="A256" i="18"/>
  <c r="A255" i="18"/>
  <c r="A254" i="18"/>
  <c r="A253" i="18"/>
  <c r="A252" i="18"/>
  <c r="A251" i="18"/>
  <c r="A250" i="18"/>
  <c r="A249" i="18"/>
  <c r="A248" i="18"/>
  <c r="A247" i="18"/>
  <c r="A246" i="18"/>
  <c r="A245" i="18"/>
  <c r="A244" i="18"/>
  <c r="A243" i="18"/>
  <c r="A242" i="18"/>
  <c r="A241" i="18"/>
  <c r="A240" i="18"/>
  <c r="A239" i="18"/>
  <c r="A238" i="18"/>
  <c r="A237" i="18"/>
  <c r="A236" i="18"/>
  <c r="A235" i="18"/>
  <c r="A234" i="18"/>
  <c r="A233" i="18"/>
  <c r="A232" i="18"/>
  <c r="A231" i="18"/>
  <c r="A230" i="18"/>
  <c r="A229" i="18"/>
  <c r="A228" i="18"/>
  <c r="A227" i="18"/>
  <c r="A226" i="18"/>
  <c r="A225" i="18"/>
  <c r="A224" i="18"/>
  <c r="A223" i="18"/>
  <c r="A222" i="18"/>
  <c r="A221" i="18"/>
  <c r="A220" i="18"/>
  <c r="A219" i="18"/>
  <c r="A218" i="18"/>
  <c r="A217" i="18"/>
  <c r="A216" i="18"/>
  <c r="A215" i="18"/>
  <c r="A214" i="18"/>
  <c r="A213" i="18"/>
  <c r="A212" i="18"/>
  <c r="A211" i="18"/>
  <c r="A210" i="18"/>
  <c r="A209" i="18"/>
  <c r="A208" i="18"/>
  <c r="A207" i="18"/>
  <c r="A206" i="18"/>
  <c r="A205" i="18"/>
  <c r="A204" i="18"/>
  <c r="A203" i="18"/>
  <c r="A202" i="18"/>
  <c r="A201" i="18"/>
  <c r="A200" i="18"/>
  <c r="A199" i="18"/>
  <c r="A198" i="18"/>
  <c r="A197" i="18"/>
  <c r="A196" i="18"/>
  <c r="A195" i="18"/>
  <c r="A194" i="18"/>
  <c r="A193" i="18"/>
  <c r="A192" i="18"/>
  <c r="A191" i="18"/>
  <c r="A190" i="18"/>
  <c r="A189" i="18"/>
  <c r="A188" i="18"/>
  <c r="A187" i="18"/>
  <c r="A186" i="18"/>
  <c r="A185" i="18"/>
  <c r="A184" i="18"/>
  <c r="A183" i="18"/>
  <c r="A182" i="18"/>
  <c r="A181" i="18"/>
  <c r="A180" i="18"/>
  <c r="A179" i="18"/>
  <c r="A178" i="18"/>
  <c r="A177" i="18"/>
  <c r="A176" i="18"/>
  <c r="A175" i="18"/>
  <c r="A174" i="18"/>
  <c r="A173" i="18"/>
  <c r="A172" i="18"/>
  <c r="A171" i="18"/>
  <c r="A170" i="18"/>
  <c r="A169" i="18"/>
  <c r="A168" i="18"/>
  <c r="A167" i="18"/>
  <c r="A166" i="18"/>
  <c r="A165" i="18"/>
  <c r="A164" i="18"/>
  <c r="A163" i="18"/>
  <c r="A162" i="18"/>
  <c r="A161" i="18"/>
  <c r="A160" i="18"/>
  <c r="A159" i="18"/>
  <c r="A158" i="18"/>
  <c r="A157" i="18"/>
  <c r="A156" i="18"/>
  <c r="A155" i="18"/>
  <c r="A154" i="18"/>
  <c r="A153" i="18"/>
  <c r="A152" i="18"/>
  <c r="A151" i="18"/>
  <c r="A150" i="18"/>
  <c r="A149" i="18"/>
  <c r="A148" i="18"/>
  <c r="A147" i="18"/>
  <c r="A146" i="18"/>
  <c r="A145" i="18"/>
  <c r="A144" i="18"/>
  <c r="A143" i="18"/>
  <c r="A142" i="18"/>
  <c r="A141" i="18"/>
  <c r="A140" i="18"/>
  <c r="A139" i="18"/>
  <c r="A138" i="18"/>
  <c r="A137" i="18"/>
  <c r="A136" i="18"/>
  <c r="A135" i="18"/>
  <c r="A134" i="18"/>
  <c r="A133" i="18"/>
  <c r="A132" i="18"/>
  <c r="A131" i="18"/>
  <c r="A130" i="18"/>
  <c r="A129" i="18"/>
  <c r="A128" i="18"/>
  <c r="A127" i="18"/>
  <c r="A126" i="18"/>
  <c r="A125" i="18"/>
  <c r="A124" i="18"/>
  <c r="A123" i="18"/>
  <c r="A122" i="18"/>
  <c r="A121" i="18"/>
  <c r="A120" i="18"/>
  <c r="A119" i="18"/>
  <c r="A118" i="18"/>
  <c r="A117" i="18"/>
  <c r="A116" i="18"/>
  <c r="A115" i="18"/>
  <c r="A114" i="18"/>
  <c r="A113" i="18"/>
  <c r="A112" i="18"/>
  <c r="A111" i="18"/>
  <c r="A110" i="18"/>
  <c r="A109" i="18"/>
  <c r="A108" i="18"/>
  <c r="A107" i="18"/>
  <c r="A106" i="18"/>
  <c r="A105" i="18"/>
  <c r="A104" i="18"/>
  <c r="A103" i="18"/>
  <c r="A102" i="18"/>
  <c r="A101" i="18"/>
  <c r="A100" i="18"/>
  <c r="A99" i="18"/>
  <c r="A98" i="18"/>
  <c r="A97" i="18"/>
  <c r="A96" i="18"/>
  <c r="A95" i="18"/>
  <c r="A94" i="18"/>
  <c r="A93" i="18"/>
  <c r="A92" i="18"/>
  <c r="A91" i="18"/>
  <c r="A90" i="18"/>
  <c r="A89" i="18"/>
  <c r="A88" i="18"/>
  <c r="A87" i="18"/>
  <c r="A86" i="18"/>
  <c r="A85" i="18"/>
  <c r="A84" i="18"/>
  <c r="A83" i="18"/>
  <c r="A82" i="18"/>
  <c r="A81" i="18"/>
  <c r="A80" i="18"/>
  <c r="A79" i="18"/>
  <c r="A78" i="18"/>
  <c r="A77" i="18"/>
  <c r="A76" i="18"/>
  <c r="A75" i="18"/>
  <c r="A74" i="18"/>
  <c r="A73" i="18"/>
  <c r="A72" i="18"/>
  <c r="A71" i="18"/>
  <c r="A70" i="18"/>
  <c r="A69" i="18"/>
  <c r="A68" i="18"/>
  <c r="A67" i="18"/>
  <c r="A66" i="18"/>
  <c r="A65" i="18"/>
  <c r="A64" i="18"/>
  <c r="A63" i="18"/>
  <c r="A62" i="18"/>
  <c r="A61" i="18"/>
  <c r="A60" i="18"/>
  <c r="A59" i="18"/>
  <c r="A58" i="18"/>
  <c r="A57" i="18"/>
  <c r="A56" i="18"/>
  <c r="A55" i="18"/>
  <c r="A54" i="18"/>
  <c r="A53" i="18"/>
  <c r="A52" i="18"/>
  <c r="A51" i="18"/>
  <c r="A50" i="18"/>
  <c r="A49" i="18"/>
  <c r="A48" i="18"/>
  <c r="A47" i="18"/>
  <c r="A46" i="18"/>
  <c r="A45" i="18"/>
  <c r="A44" i="18"/>
  <c r="A43" i="18"/>
  <c r="A42" i="18"/>
  <c r="A41" i="18"/>
  <c r="A40" i="18"/>
  <c r="A39" i="18"/>
  <c r="A38" i="18"/>
  <c r="A37" i="18"/>
  <c r="A36" i="18"/>
  <c r="A35" i="18"/>
  <c r="A34" i="18"/>
  <c r="A33" i="18"/>
  <c r="A32" i="18"/>
  <c r="A31" i="18"/>
  <c r="A30" i="18"/>
  <c r="A29" i="18"/>
  <c r="A28" i="18"/>
  <c r="A27" i="18"/>
  <c r="A26" i="18"/>
  <c r="A25" i="18"/>
  <c r="A24" i="18"/>
  <c r="A23" i="18"/>
  <c r="A22" i="18"/>
  <c r="A21" i="18"/>
  <c r="A20" i="18"/>
  <c r="A19" i="18"/>
  <c r="A18" i="18"/>
  <c r="A12" i="18"/>
  <c r="A17" i="18"/>
  <c r="A15" i="18"/>
  <c r="A13" i="18"/>
  <c r="A14" i="18"/>
  <c r="A16" i="18"/>
  <c r="AA6" i="18" s="1"/>
  <c r="L27" i="18"/>
  <c r="K27" i="18"/>
  <c r="J27" i="18"/>
  <c r="I27" i="18"/>
  <c r="H27" i="18"/>
  <c r="G27" i="18"/>
  <c r="F27" i="18"/>
  <c r="E27" i="18"/>
  <c r="D27" i="18"/>
  <c r="C27" i="18"/>
  <c r="B27" i="18"/>
  <c r="L26" i="18"/>
  <c r="K26" i="18"/>
  <c r="J26" i="18"/>
  <c r="I26" i="18"/>
  <c r="H26" i="18"/>
  <c r="G26" i="18"/>
  <c r="F26" i="18"/>
  <c r="E26" i="18"/>
  <c r="D26" i="18"/>
  <c r="C26" i="18"/>
  <c r="B26" i="18"/>
  <c r="L25" i="18"/>
  <c r="K25" i="18"/>
  <c r="J25" i="18"/>
  <c r="I25" i="18"/>
  <c r="H25" i="18"/>
  <c r="G25" i="18"/>
  <c r="F25" i="18"/>
  <c r="E25" i="18"/>
  <c r="D25" i="18"/>
  <c r="C25" i="18"/>
  <c r="B25" i="18"/>
  <c r="L24" i="18"/>
  <c r="K24" i="18"/>
  <c r="J24" i="18"/>
  <c r="I24" i="18"/>
  <c r="H24" i="18"/>
  <c r="G24" i="18"/>
  <c r="F24" i="18"/>
  <c r="E24" i="18"/>
  <c r="D24" i="18"/>
  <c r="C24" i="18"/>
  <c r="B24" i="18"/>
  <c r="L23" i="18"/>
  <c r="K23" i="18"/>
  <c r="J23" i="18"/>
  <c r="I23" i="18"/>
  <c r="H23" i="18"/>
  <c r="G23" i="18"/>
  <c r="F23" i="18"/>
  <c r="E23" i="18"/>
  <c r="D23" i="18"/>
  <c r="C23" i="18"/>
  <c r="B23" i="18"/>
  <c r="L22" i="18"/>
  <c r="K22" i="18"/>
  <c r="J22" i="18"/>
  <c r="I22" i="18"/>
  <c r="H22" i="18"/>
  <c r="G22" i="18"/>
  <c r="F22" i="18"/>
  <c r="E22" i="18"/>
  <c r="D22" i="18"/>
  <c r="C22" i="18"/>
  <c r="B22" i="18"/>
  <c r="L21" i="18"/>
  <c r="K21" i="18"/>
  <c r="J21" i="18"/>
  <c r="I21" i="18"/>
  <c r="H21" i="18"/>
  <c r="G21" i="18"/>
  <c r="F21" i="18"/>
  <c r="E21" i="18"/>
  <c r="D21" i="18"/>
  <c r="C21" i="18"/>
  <c r="B21" i="18"/>
  <c r="L20" i="18"/>
  <c r="K20" i="18"/>
  <c r="J20" i="18"/>
  <c r="I20" i="18"/>
  <c r="H20" i="18"/>
  <c r="G20" i="18"/>
  <c r="F20" i="18"/>
  <c r="E20" i="18"/>
  <c r="D20" i="18"/>
  <c r="C20" i="18"/>
  <c r="B20" i="18"/>
  <c r="L19" i="18"/>
  <c r="K19" i="18"/>
  <c r="J19" i="18"/>
  <c r="I19" i="18"/>
  <c r="H19" i="18"/>
  <c r="G19" i="18"/>
  <c r="F19" i="18"/>
  <c r="E19" i="18"/>
  <c r="D19" i="18"/>
  <c r="C19" i="18"/>
  <c r="B19" i="18"/>
  <c r="L18" i="18"/>
  <c r="K18" i="18"/>
  <c r="J18" i="18"/>
  <c r="I18" i="18"/>
  <c r="H18" i="18"/>
  <c r="G18" i="18"/>
  <c r="F18" i="18"/>
  <c r="E18" i="18"/>
  <c r="D18" i="18"/>
  <c r="C18" i="18"/>
  <c r="B18" i="18"/>
  <c r="L17" i="18"/>
  <c r="K17" i="18"/>
  <c r="J17" i="18"/>
  <c r="I17" i="18"/>
  <c r="H17" i="18"/>
  <c r="G17" i="18"/>
  <c r="F17" i="18"/>
  <c r="E17" i="18"/>
  <c r="D17" i="18"/>
  <c r="C17" i="18"/>
  <c r="B17" i="18"/>
  <c r="L16" i="18"/>
  <c r="K16" i="18"/>
  <c r="J16" i="18"/>
  <c r="I16" i="18"/>
  <c r="H16" i="18"/>
  <c r="G16" i="18"/>
  <c r="F16" i="18"/>
  <c r="E16" i="18"/>
  <c r="D16" i="18"/>
  <c r="C16" i="18"/>
  <c r="B16" i="18"/>
  <c r="L15" i="18"/>
  <c r="K15" i="18"/>
  <c r="J15" i="18"/>
  <c r="I15" i="18"/>
  <c r="H15" i="18"/>
  <c r="G15" i="18"/>
  <c r="F15" i="18"/>
  <c r="E15" i="18"/>
  <c r="D15" i="18"/>
  <c r="C15" i="18"/>
  <c r="B15" i="18"/>
  <c r="L14" i="18"/>
  <c r="K14" i="18"/>
  <c r="J14" i="18"/>
  <c r="I14" i="18"/>
  <c r="H14" i="18"/>
  <c r="G14" i="18"/>
  <c r="F14" i="18"/>
  <c r="E14" i="18"/>
  <c r="D14" i="18"/>
  <c r="C14" i="18"/>
  <c r="B14" i="18"/>
  <c r="L13" i="18"/>
  <c r="K13" i="18"/>
  <c r="J13" i="18"/>
  <c r="I13" i="18"/>
  <c r="H13" i="18"/>
  <c r="G13" i="18"/>
  <c r="F13" i="18"/>
  <c r="E13" i="18"/>
  <c r="D13" i="18"/>
  <c r="C13" i="18"/>
  <c r="B13" i="18"/>
  <c r="L12" i="18"/>
  <c r="K12" i="18"/>
  <c r="J12" i="18"/>
  <c r="I12" i="18"/>
  <c r="H12" i="18"/>
  <c r="G12" i="18"/>
  <c r="F12" i="18"/>
  <c r="E12" i="18"/>
  <c r="D12" i="18"/>
  <c r="C12" i="18"/>
  <c r="B12" i="18"/>
  <c r="L363" i="18"/>
  <c r="K363" i="18"/>
  <c r="J363" i="18"/>
  <c r="I363" i="18"/>
  <c r="H363" i="18"/>
  <c r="G363" i="18"/>
  <c r="F363" i="18"/>
  <c r="E363" i="18"/>
  <c r="D363" i="18"/>
  <c r="C363" i="18"/>
  <c r="B363" i="18"/>
  <c r="L362" i="18"/>
  <c r="K362" i="18"/>
  <c r="J362" i="18"/>
  <c r="I362" i="18"/>
  <c r="H362" i="18"/>
  <c r="G362" i="18"/>
  <c r="F362" i="18"/>
  <c r="E362" i="18"/>
  <c r="D362" i="18"/>
  <c r="C362" i="18"/>
  <c r="B362" i="18"/>
  <c r="L361" i="18"/>
  <c r="K361" i="18"/>
  <c r="J361" i="18"/>
  <c r="I361" i="18"/>
  <c r="H361" i="18"/>
  <c r="G361" i="18"/>
  <c r="F361" i="18"/>
  <c r="E361" i="18"/>
  <c r="D361" i="18"/>
  <c r="C361" i="18"/>
  <c r="B361" i="18"/>
  <c r="L360" i="18"/>
  <c r="K360" i="18"/>
  <c r="J360" i="18"/>
  <c r="I360" i="18"/>
  <c r="H360" i="18"/>
  <c r="G360" i="18"/>
  <c r="F360" i="18"/>
  <c r="E360" i="18"/>
  <c r="D360" i="18"/>
  <c r="C360" i="18"/>
  <c r="B360" i="18"/>
  <c r="L359" i="18"/>
  <c r="K359" i="18"/>
  <c r="J359" i="18"/>
  <c r="I359" i="18"/>
  <c r="H359" i="18"/>
  <c r="G359" i="18"/>
  <c r="F359" i="18"/>
  <c r="E359" i="18"/>
  <c r="D359" i="18"/>
  <c r="C359" i="18"/>
  <c r="B359" i="18"/>
  <c r="L358" i="18"/>
  <c r="K358" i="18"/>
  <c r="J358" i="18"/>
  <c r="I358" i="18"/>
  <c r="H358" i="18"/>
  <c r="G358" i="18"/>
  <c r="F358" i="18"/>
  <c r="E358" i="18"/>
  <c r="D358" i="18"/>
  <c r="C358" i="18"/>
  <c r="B358" i="18"/>
  <c r="L357" i="18"/>
  <c r="K357" i="18"/>
  <c r="J357" i="18"/>
  <c r="I357" i="18"/>
  <c r="H357" i="18"/>
  <c r="G357" i="18"/>
  <c r="F357" i="18"/>
  <c r="E357" i="18"/>
  <c r="D357" i="18"/>
  <c r="C357" i="18"/>
  <c r="B357" i="18"/>
  <c r="L356" i="18"/>
  <c r="K356" i="18"/>
  <c r="J356" i="18"/>
  <c r="I356" i="18"/>
  <c r="H356" i="18"/>
  <c r="G356" i="18"/>
  <c r="F356" i="18"/>
  <c r="E356" i="18"/>
  <c r="D356" i="18"/>
  <c r="C356" i="18"/>
  <c r="B356" i="18"/>
  <c r="L355" i="18"/>
  <c r="K355" i="18"/>
  <c r="J355" i="18"/>
  <c r="I355" i="18"/>
  <c r="H355" i="18"/>
  <c r="G355" i="18"/>
  <c r="F355" i="18"/>
  <c r="E355" i="18"/>
  <c r="D355" i="18"/>
  <c r="C355" i="18"/>
  <c r="B355" i="18"/>
  <c r="L354" i="18"/>
  <c r="K354" i="18"/>
  <c r="J354" i="18"/>
  <c r="I354" i="18"/>
  <c r="H354" i="18"/>
  <c r="G354" i="18"/>
  <c r="F354" i="18"/>
  <c r="E354" i="18"/>
  <c r="D354" i="18"/>
  <c r="C354" i="18"/>
  <c r="B354" i="18"/>
  <c r="L353" i="18"/>
  <c r="K353" i="18"/>
  <c r="J353" i="18"/>
  <c r="I353" i="18"/>
  <c r="H353" i="18"/>
  <c r="G353" i="18"/>
  <c r="F353" i="18"/>
  <c r="E353" i="18"/>
  <c r="D353" i="18"/>
  <c r="C353" i="18"/>
  <c r="B353" i="18"/>
  <c r="L352" i="18"/>
  <c r="K352" i="18"/>
  <c r="J352" i="18"/>
  <c r="I352" i="18"/>
  <c r="H352" i="18"/>
  <c r="G352" i="18"/>
  <c r="F352" i="18"/>
  <c r="E352" i="18"/>
  <c r="D352" i="18"/>
  <c r="C352" i="18"/>
  <c r="B352" i="18"/>
  <c r="L351" i="18"/>
  <c r="K351" i="18"/>
  <c r="J351" i="18"/>
  <c r="I351" i="18"/>
  <c r="H351" i="18"/>
  <c r="G351" i="18"/>
  <c r="F351" i="18"/>
  <c r="E351" i="18"/>
  <c r="D351" i="18"/>
  <c r="C351" i="18"/>
  <c r="B351" i="18"/>
  <c r="L350" i="18"/>
  <c r="K350" i="18"/>
  <c r="J350" i="18"/>
  <c r="I350" i="18"/>
  <c r="H350" i="18"/>
  <c r="G350" i="18"/>
  <c r="F350" i="18"/>
  <c r="E350" i="18"/>
  <c r="D350" i="18"/>
  <c r="C350" i="18"/>
  <c r="B350" i="18"/>
  <c r="L349" i="18"/>
  <c r="K349" i="18"/>
  <c r="J349" i="18"/>
  <c r="I349" i="18"/>
  <c r="H349" i="18"/>
  <c r="G349" i="18"/>
  <c r="F349" i="18"/>
  <c r="E349" i="18"/>
  <c r="D349" i="18"/>
  <c r="C349" i="18"/>
  <c r="B349" i="18"/>
  <c r="L348" i="18"/>
  <c r="K348" i="18"/>
  <c r="J348" i="18"/>
  <c r="I348" i="18"/>
  <c r="H348" i="18"/>
  <c r="G348" i="18"/>
  <c r="F348" i="18"/>
  <c r="E348" i="18"/>
  <c r="D348" i="18"/>
  <c r="C348" i="18"/>
  <c r="B348" i="18"/>
  <c r="L347" i="18"/>
  <c r="K347" i="18"/>
  <c r="J347" i="18"/>
  <c r="I347" i="18"/>
  <c r="H347" i="18"/>
  <c r="G347" i="18"/>
  <c r="F347" i="18"/>
  <c r="E347" i="18"/>
  <c r="D347" i="18"/>
  <c r="C347" i="18"/>
  <c r="B347" i="18"/>
  <c r="L346" i="18"/>
  <c r="K346" i="18"/>
  <c r="J346" i="18"/>
  <c r="I346" i="18"/>
  <c r="H346" i="18"/>
  <c r="G346" i="18"/>
  <c r="F346" i="18"/>
  <c r="E346" i="18"/>
  <c r="D346" i="18"/>
  <c r="C346" i="18"/>
  <c r="B346" i="18"/>
  <c r="L345" i="18"/>
  <c r="K345" i="18"/>
  <c r="J345" i="18"/>
  <c r="I345" i="18"/>
  <c r="H345" i="18"/>
  <c r="G345" i="18"/>
  <c r="F345" i="18"/>
  <c r="E345" i="18"/>
  <c r="D345" i="18"/>
  <c r="C345" i="18"/>
  <c r="B345" i="18"/>
  <c r="L344" i="18"/>
  <c r="K344" i="18"/>
  <c r="J344" i="18"/>
  <c r="I344" i="18"/>
  <c r="H344" i="18"/>
  <c r="G344" i="18"/>
  <c r="F344" i="18"/>
  <c r="E344" i="18"/>
  <c r="D344" i="18"/>
  <c r="C344" i="18"/>
  <c r="B344" i="18"/>
  <c r="L343" i="18"/>
  <c r="K343" i="18"/>
  <c r="J343" i="18"/>
  <c r="I343" i="18"/>
  <c r="H343" i="18"/>
  <c r="G343" i="18"/>
  <c r="F343" i="18"/>
  <c r="E343" i="18"/>
  <c r="D343" i="18"/>
  <c r="C343" i="18"/>
  <c r="B343" i="18"/>
  <c r="L342" i="18"/>
  <c r="K342" i="18"/>
  <c r="J342" i="18"/>
  <c r="I342" i="18"/>
  <c r="H342" i="18"/>
  <c r="G342" i="18"/>
  <c r="F342" i="18"/>
  <c r="E342" i="18"/>
  <c r="D342" i="18"/>
  <c r="C342" i="18"/>
  <c r="B342" i="18"/>
  <c r="L341" i="18"/>
  <c r="K341" i="18"/>
  <c r="J341" i="18"/>
  <c r="I341" i="18"/>
  <c r="H341" i="18"/>
  <c r="G341" i="18"/>
  <c r="F341" i="18"/>
  <c r="E341" i="18"/>
  <c r="D341" i="18"/>
  <c r="C341" i="18"/>
  <c r="B341" i="18"/>
  <c r="L340" i="18"/>
  <c r="K340" i="18"/>
  <c r="J340" i="18"/>
  <c r="I340" i="18"/>
  <c r="H340" i="18"/>
  <c r="G340" i="18"/>
  <c r="F340" i="18"/>
  <c r="E340" i="18"/>
  <c r="D340" i="18"/>
  <c r="C340" i="18"/>
  <c r="B340" i="18"/>
  <c r="L339" i="18"/>
  <c r="K339" i="18"/>
  <c r="J339" i="18"/>
  <c r="I339" i="18"/>
  <c r="H339" i="18"/>
  <c r="G339" i="18"/>
  <c r="F339" i="18"/>
  <c r="E339" i="18"/>
  <c r="D339" i="18"/>
  <c r="C339" i="18"/>
  <c r="B339" i="18"/>
  <c r="L338" i="18"/>
  <c r="K338" i="18"/>
  <c r="J338" i="18"/>
  <c r="I338" i="18"/>
  <c r="H338" i="18"/>
  <c r="G338" i="18"/>
  <c r="F338" i="18"/>
  <c r="E338" i="18"/>
  <c r="D338" i="18"/>
  <c r="C338" i="18"/>
  <c r="B338" i="18"/>
  <c r="L337" i="18"/>
  <c r="K337" i="18"/>
  <c r="J337" i="18"/>
  <c r="I337" i="18"/>
  <c r="H337" i="18"/>
  <c r="G337" i="18"/>
  <c r="F337" i="18"/>
  <c r="E337" i="18"/>
  <c r="D337" i="18"/>
  <c r="C337" i="18"/>
  <c r="B337" i="18"/>
  <c r="L336" i="18"/>
  <c r="K336" i="18"/>
  <c r="J336" i="18"/>
  <c r="I336" i="18"/>
  <c r="H336" i="18"/>
  <c r="G336" i="18"/>
  <c r="F336" i="18"/>
  <c r="E336" i="18"/>
  <c r="D336" i="18"/>
  <c r="C336" i="18"/>
  <c r="B336" i="18"/>
  <c r="L335" i="18"/>
  <c r="K335" i="18"/>
  <c r="J335" i="18"/>
  <c r="I335" i="18"/>
  <c r="H335" i="18"/>
  <c r="G335" i="18"/>
  <c r="F335" i="18"/>
  <c r="E335" i="18"/>
  <c r="D335" i="18"/>
  <c r="C335" i="18"/>
  <c r="B335" i="18"/>
  <c r="L334" i="18"/>
  <c r="K334" i="18"/>
  <c r="J334" i="18"/>
  <c r="I334" i="18"/>
  <c r="H334" i="18"/>
  <c r="G334" i="18"/>
  <c r="F334" i="18"/>
  <c r="E334" i="18"/>
  <c r="D334" i="18"/>
  <c r="C334" i="18"/>
  <c r="B334" i="18"/>
  <c r="L333" i="18"/>
  <c r="K333" i="18"/>
  <c r="J333" i="18"/>
  <c r="I333" i="18"/>
  <c r="H333" i="18"/>
  <c r="G333" i="18"/>
  <c r="F333" i="18"/>
  <c r="E333" i="18"/>
  <c r="D333" i="18"/>
  <c r="C333" i="18"/>
  <c r="B333" i="18"/>
  <c r="L332" i="18"/>
  <c r="K332" i="18"/>
  <c r="J332" i="18"/>
  <c r="I332" i="18"/>
  <c r="H332" i="18"/>
  <c r="G332" i="18"/>
  <c r="F332" i="18"/>
  <c r="E332" i="18"/>
  <c r="D332" i="18"/>
  <c r="C332" i="18"/>
  <c r="B332" i="18"/>
  <c r="L331" i="18"/>
  <c r="K331" i="18"/>
  <c r="J331" i="18"/>
  <c r="I331" i="18"/>
  <c r="H331" i="18"/>
  <c r="G331" i="18"/>
  <c r="F331" i="18"/>
  <c r="E331" i="18"/>
  <c r="D331" i="18"/>
  <c r="C331" i="18"/>
  <c r="B331" i="18"/>
  <c r="L330" i="18"/>
  <c r="K330" i="18"/>
  <c r="J330" i="18"/>
  <c r="I330" i="18"/>
  <c r="H330" i="18"/>
  <c r="G330" i="18"/>
  <c r="F330" i="18"/>
  <c r="E330" i="18"/>
  <c r="D330" i="18"/>
  <c r="C330" i="18"/>
  <c r="B330" i="18"/>
  <c r="L329" i="18"/>
  <c r="K329" i="18"/>
  <c r="J329" i="18"/>
  <c r="I329" i="18"/>
  <c r="H329" i="18"/>
  <c r="G329" i="18"/>
  <c r="F329" i="18"/>
  <c r="E329" i="18"/>
  <c r="D329" i="18"/>
  <c r="C329" i="18"/>
  <c r="B329" i="18"/>
  <c r="L328" i="18"/>
  <c r="K328" i="18"/>
  <c r="J328" i="18"/>
  <c r="I328" i="18"/>
  <c r="H328" i="18"/>
  <c r="G328" i="18"/>
  <c r="F328" i="18"/>
  <c r="E328" i="18"/>
  <c r="D328" i="18"/>
  <c r="C328" i="18"/>
  <c r="B328" i="18"/>
  <c r="L327" i="18"/>
  <c r="K327" i="18"/>
  <c r="J327" i="18"/>
  <c r="I327" i="18"/>
  <c r="H327" i="18"/>
  <c r="G327" i="18"/>
  <c r="F327" i="18"/>
  <c r="E327" i="18"/>
  <c r="D327" i="18"/>
  <c r="C327" i="18"/>
  <c r="B327" i="18"/>
  <c r="L326" i="18"/>
  <c r="K326" i="18"/>
  <c r="J326" i="18"/>
  <c r="I326" i="18"/>
  <c r="H326" i="18"/>
  <c r="G326" i="18"/>
  <c r="F326" i="18"/>
  <c r="E326" i="18"/>
  <c r="D326" i="18"/>
  <c r="C326" i="18"/>
  <c r="B326" i="18"/>
  <c r="L325" i="18"/>
  <c r="K325" i="18"/>
  <c r="J325" i="18"/>
  <c r="I325" i="18"/>
  <c r="H325" i="18"/>
  <c r="G325" i="18"/>
  <c r="F325" i="18"/>
  <c r="E325" i="18"/>
  <c r="D325" i="18"/>
  <c r="C325" i="18"/>
  <c r="B325" i="18"/>
  <c r="L324" i="18"/>
  <c r="K324" i="18"/>
  <c r="J324" i="18"/>
  <c r="I324" i="18"/>
  <c r="H324" i="18"/>
  <c r="G324" i="18"/>
  <c r="F324" i="18"/>
  <c r="E324" i="18"/>
  <c r="D324" i="18"/>
  <c r="C324" i="18"/>
  <c r="B324" i="18"/>
  <c r="L323" i="18"/>
  <c r="K323" i="18"/>
  <c r="J323" i="18"/>
  <c r="I323" i="18"/>
  <c r="H323" i="18"/>
  <c r="G323" i="18"/>
  <c r="F323" i="18"/>
  <c r="E323" i="18"/>
  <c r="D323" i="18"/>
  <c r="C323" i="18"/>
  <c r="B323" i="18"/>
  <c r="L322" i="18"/>
  <c r="K322" i="18"/>
  <c r="J322" i="18"/>
  <c r="I322" i="18"/>
  <c r="H322" i="18"/>
  <c r="G322" i="18"/>
  <c r="F322" i="18"/>
  <c r="E322" i="18"/>
  <c r="D322" i="18"/>
  <c r="C322" i="18"/>
  <c r="B322" i="18"/>
  <c r="L321" i="18"/>
  <c r="K321" i="18"/>
  <c r="J321" i="18"/>
  <c r="I321" i="18"/>
  <c r="H321" i="18"/>
  <c r="G321" i="18"/>
  <c r="F321" i="18"/>
  <c r="E321" i="18"/>
  <c r="D321" i="18"/>
  <c r="C321" i="18"/>
  <c r="B321" i="18"/>
  <c r="L320" i="18"/>
  <c r="K320" i="18"/>
  <c r="J320" i="18"/>
  <c r="I320" i="18"/>
  <c r="H320" i="18"/>
  <c r="G320" i="18"/>
  <c r="F320" i="18"/>
  <c r="E320" i="18"/>
  <c r="D320" i="18"/>
  <c r="C320" i="18"/>
  <c r="B320" i="18"/>
  <c r="L319" i="18"/>
  <c r="K319" i="18"/>
  <c r="J319" i="18"/>
  <c r="I319" i="18"/>
  <c r="H319" i="18"/>
  <c r="G319" i="18"/>
  <c r="F319" i="18"/>
  <c r="E319" i="18"/>
  <c r="D319" i="18"/>
  <c r="C319" i="18"/>
  <c r="B319" i="18"/>
  <c r="L318" i="18"/>
  <c r="K318" i="18"/>
  <c r="J318" i="18"/>
  <c r="I318" i="18"/>
  <c r="H318" i="18"/>
  <c r="G318" i="18"/>
  <c r="F318" i="18"/>
  <c r="E318" i="18"/>
  <c r="D318" i="18"/>
  <c r="C318" i="18"/>
  <c r="B318" i="18"/>
  <c r="L317" i="18"/>
  <c r="K317" i="18"/>
  <c r="J317" i="18"/>
  <c r="I317" i="18"/>
  <c r="H317" i="18"/>
  <c r="G317" i="18"/>
  <c r="F317" i="18"/>
  <c r="E317" i="18"/>
  <c r="D317" i="18"/>
  <c r="C317" i="18"/>
  <c r="B317" i="18"/>
  <c r="L316" i="18"/>
  <c r="K316" i="18"/>
  <c r="J316" i="18"/>
  <c r="I316" i="18"/>
  <c r="H316" i="18"/>
  <c r="G316" i="18"/>
  <c r="F316" i="18"/>
  <c r="E316" i="18"/>
  <c r="D316" i="18"/>
  <c r="C316" i="18"/>
  <c r="B316" i="18"/>
  <c r="L315" i="18"/>
  <c r="K315" i="18"/>
  <c r="J315" i="18"/>
  <c r="I315" i="18"/>
  <c r="H315" i="18"/>
  <c r="G315" i="18"/>
  <c r="F315" i="18"/>
  <c r="E315" i="18"/>
  <c r="D315" i="18"/>
  <c r="C315" i="18"/>
  <c r="B315" i="18"/>
  <c r="L314" i="18"/>
  <c r="K314" i="18"/>
  <c r="J314" i="18"/>
  <c r="I314" i="18"/>
  <c r="H314" i="18"/>
  <c r="G314" i="18"/>
  <c r="F314" i="18"/>
  <c r="E314" i="18"/>
  <c r="D314" i="18"/>
  <c r="C314" i="18"/>
  <c r="B314" i="18"/>
  <c r="L313" i="18"/>
  <c r="K313" i="18"/>
  <c r="J313" i="18"/>
  <c r="I313" i="18"/>
  <c r="H313" i="18"/>
  <c r="G313" i="18"/>
  <c r="F313" i="18"/>
  <c r="E313" i="18"/>
  <c r="D313" i="18"/>
  <c r="C313" i="18"/>
  <c r="B313" i="18"/>
  <c r="L312" i="18"/>
  <c r="K312" i="18"/>
  <c r="J312" i="18"/>
  <c r="I312" i="18"/>
  <c r="H312" i="18"/>
  <c r="G312" i="18"/>
  <c r="F312" i="18"/>
  <c r="E312" i="18"/>
  <c r="D312" i="18"/>
  <c r="C312" i="18"/>
  <c r="B312" i="18"/>
  <c r="L311" i="18"/>
  <c r="K311" i="18"/>
  <c r="J311" i="18"/>
  <c r="I311" i="18"/>
  <c r="H311" i="18"/>
  <c r="G311" i="18"/>
  <c r="F311" i="18"/>
  <c r="E311" i="18"/>
  <c r="D311" i="18"/>
  <c r="C311" i="18"/>
  <c r="B311" i="18"/>
  <c r="L310" i="18"/>
  <c r="K310" i="18"/>
  <c r="J310" i="18"/>
  <c r="I310" i="18"/>
  <c r="H310" i="18"/>
  <c r="G310" i="18"/>
  <c r="F310" i="18"/>
  <c r="E310" i="18"/>
  <c r="D310" i="18"/>
  <c r="C310" i="18"/>
  <c r="B310" i="18"/>
  <c r="L309" i="18"/>
  <c r="K309" i="18"/>
  <c r="J309" i="18"/>
  <c r="I309" i="18"/>
  <c r="H309" i="18"/>
  <c r="G309" i="18"/>
  <c r="F309" i="18"/>
  <c r="E309" i="18"/>
  <c r="D309" i="18"/>
  <c r="C309" i="18"/>
  <c r="B309" i="18"/>
  <c r="L308" i="18"/>
  <c r="K308" i="18"/>
  <c r="J308" i="18"/>
  <c r="I308" i="18"/>
  <c r="H308" i="18"/>
  <c r="G308" i="18"/>
  <c r="F308" i="18"/>
  <c r="E308" i="18"/>
  <c r="D308" i="18"/>
  <c r="C308" i="18"/>
  <c r="B308" i="18"/>
  <c r="L307" i="18"/>
  <c r="K307" i="18"/>
  <c r="J307" i="18"/>
  <c r="I307" i="18"/>
  <c r="H307" i="18"/>
  <c r="G307" i="18"/>
  <c r="F307" i="18"/>
  <c r="E307" i="18"/>
  <c r="D307" i="18"/>
  <c r="C307" i="18"/>
  <c r="B307" i="18"/>
  <c r="L306" i="18"/>
  <c r="K306" i="18"/>
  <c r="J306" i="18"/>
  <c r="I306" i="18"/>
  <c r="H306" i="18"/>
  <c r="G306" i="18"/>
  <c r="F306" i="18"/>
  <c r="E306" i="18"/>
  <c r="D306" i="18"/>
  <c r="C306" i="18"/>
  <c r="B306" i="18"/>
  <c r="L305" i="18"/>
  <c r="K305" i="18"/>
  <c r="J305" i="18"/>
  <c r="I305" i="18"/>
  <c r="H305" i="18"/>
  <c r="G305" i="18"/>
  <c r="F305" i="18"/>
  <c r="E305" i="18"/>
  <c r="D305" i="18"/>
  <c r="C305" i="18"/>
  <c r="B305" i="18"/>
  <c r="L304" i="18"/>
  <c r="K304" i="18"/>
  <c r="J304" i="18"/>
  <c r="I304" i="18"/>
  <c r="H304" i="18"/>
  <c r="G304" i="18"/>
  <c r="F304" i="18"/>
  <c r="E304" i="18"/>
  <c r="D304" i="18"/>
  <c r="C304" i="18"/>
  <c r="B304" i="18"/>
  <c r="L303" i="18"/>
  <c r="K303" i="18"/>
  <c r="J303" i="18"/>
  <c r="I303" i="18"/>
  <c r="H303" i="18"/>
  <c r="G303" i="18"/>
  <c r="F303" i="18"/>
  <c r="E303" i="18"/>
  <c r="D303" i="18"/>
  <c r="C303" i="18"/>
  <c r="B303" i="18"/>
  <c r="L302" i="18"/>
  <c r="K302" i="18"/>
  <c r="J302" i="18"/>
  <c r="I302" i="18"/>
  <c r="H302" i="18"/>
  <c r="G302" i="18"/>
  <c r="F302" i="18"/>
  <c r="E302" i="18"/>
  <c r="D302" i="18"/>
  <c r="C302" i="18"/>
  <c r="B302" i="18"/>
  <c r="L301" i="18"/>
  <c r="K301" i="18"/>
  <c r="J301" i="18"/>
  <c r="I301" i="18"/>
  <c r="H301" i="18"/>
  <c r="G301" i="18"/>
  <c r="F301" i="18"/>
  <c r="E301" i="18"/>
  <c r="D301" i="18"/>
  <c r="C301" i="18"/>
  <c r="B301" i="18"/>
  <c r="L300" i="18"/>
  <c r="K300" i="18"/>
  <c r="J300" i="18"/>
  <c r="I300" i="18"/>
  <c r="H300" i="18"/>
  <c r="G300" i="18"/>
  <c r="F300" i="18"/>
  <c r="E300" i="18"/>
  <c r="D300" i="18"/>
  <c r="C300" i="18"/>
  <c r="B300" i="18"/>
  <c r="L299" i="18"/>
  <c r="K299" i="18"/>
  <c r="J299" i="18"/>
  <c r="I299" i="18"/>
  <c r="H299" i="18"/>
  <c r="G299" i="18"/>
  <c r="F299" i="18"/>
  <c r="E299" i="18"/>
  <c r="D299" i="18"/>
  <c r="C299" i="18"/>
  <c r="B299" i="18"/>
  <c r="L298" i="18"/>
  <c r="K298" i="18"/>
  <c r="J298" i="18"/>
  <c r="I298" i="18"/>
  <c r="H298" i="18"/>
  <c r="G298" i="18"/>
  <c r="F298" i="18"/>
  <c r="E298" i="18"/>
  <c r="D298" i="18"/>
  <c r="C298" i="18"/>
  <c r="B298" i="18"/>
  <c r="L297" i="18"/>
  <c r="K297" i="18"/>
  <c r="J297" i="18"/>
  <c r="I297" i="18"/>
  <c r="H297" i="18"/>
  <c r="G297" i="18"/>
  <c r="F297" i="18"/>
  <c r="E297" i="18"/>
  <c r="D297" i="18"/>
  <c r="C297" i="18"/>
  <c r="B297" i="18"/>
  <c r="L296" i="18"/>
  <c r="K296" i="18"/>
  <c r="J296" i="18"/>
  <c r="I296" i="18"/>
  <c r="H296" i="18"/>
  <c r="G296" i="18"/>
  <c r="F296" i="18"/>
  <c r="E296" i="18"/>
  <c r="D296" i="18"/>
  <c r="C296" i="18"/>
  <c r="B296" i="18"/>
  <c r="L295" i="18"/>
  <c r="K295" i="18"/>
  <c r="J295" i="18"/>
  <c r="I295" i="18"/>
  <c r="H295" i="18"/>
  <c r="G295" i="18"/>
  <c r="F295" i="18"/>
  <c r="E295" i="18"/>
  <c r="D295" i="18"/>
  <c r="C295" i="18"/>
  <c r="B295" i="18"/>
  <c r="L294" i="18"/>
  <c r="K294" i="18"/>
  <c r="J294" i="18"/>
  <c r="I294" i="18"/>
  <c r="H294" i="18"/>
  <c r="G294" i="18"/>
  <c r="F294" i="18"/>
  <c r="E294" i="18"/>
  <c r="D294" i="18"/>
  <c r="C294" i="18"/>
  <c r="B294" i="18"/>
  <c r="L293" i="18"/>
  <c r="K293" i="18"/>
  <c r="J293" i="18"/>
  <c r="I293" i="18"/>
  <c r="H293" i="18"/>
  <c r="G293" i="18"/>
  <c r="F293" i="18"/>
  <c r="E293" i="18"/>
  <c r="D293" i="18"/>
  <c r="C293" i="18"/>
  <c r="B293" i="18"/>
  <c r="L292" i="18"/>
  <c r="K292" i="18"/>
  <c r="J292" i="18"/>
  <c r="I292" i="18"/>
  <c r="H292" i="18"/>
  <c r="G292" i="18"/>
  <c r="F292" i="18"/>
  <c r="E292" i="18"/>
  <c r="D292" i="18"/>
  <c r="C292" i="18"/>
  <c r="B292" i="18"/>
  <c r="L291" i="18"/>
  <c r="K291" i="18"/>
  <c r="J291" i="18"/>
  <c r="I291" i="18"/>
  <c r="H291" i="18"/>
  <c r="G291" i="18"/>
  <c r="F291" i="18"/>
  <c r="E291" i="18"/>
  <c r="D291" i="18"/>
  <c r="C291" i="18"/>
  <c r="B291" i="18"/>
  <c r="L290" i="18"/>
  <c r="K290" i="18"/>
  <c r="J290" i="18"/>
  <c r="I290" i="18"/>
  <c r="H290" i="18"/>
  <c r="G290" i="18"/>
  <c r="F290" i="18"/>
  <c r="E290" i="18"/>
  <c r="D290" i="18"/>
  <c r="C290" i="18"/>
  <c r="B290" i="18"/>
  <c r="L289" i="18"/>
  <c r="K289" i="18"/>
  <c r="J289" i="18"/>
  <c r="I289" i="18"/>
  <c r="H289" i="18"/>
  <c r="G289" i="18"/>
  <c r="F289" i="18"/>
  <c r="E289" i="18"/>
  <c r="D289" i="18"/>
  <c r="C289" i="18"/>
  <c r="B289" i="18"/>
  <c r="L288" i="18"/>
  <c r="K288" i="18"/>
  <c r="J288" i="18"/>
  <c r="I288" i="18"/>
  <c r="H288" i="18"/>
  <c r="G288" i="18"/>
  <c r="F288" i="18"/>
  <c r="E288" i="18"/>
  <c r="D288" i="18"/>
  <c r="C288" i="18"/>
  <c r="B288" i="18"/>
  <c r="L287" i="18"/>
  <c r="K287" i="18"/>
  <c r="J287" i="18"/>
  <c r="I287" i="18"/>
  <c r="H287" i="18"/>
  <c r="G287" i="18"/>
  <c r="F287" i="18"/>
  <c r="E287" i="18"/>
  <c r="D287" i="18"/>
  <c r="C287" i="18"/>
  <c r="B287" i="18"/>
  <c r="L286" i="18"/>
  <c r="K286" i="18"/>
  <c r="J286" i="18"/>
  <c r="I286" i="18"/>
  <c r="H286" i="18"/>
  <c r="G286" i="18"/>
  <c r="F286" i="18"/>
  <c r="E286" i="18"/>
  <c r="D286" i="18"/>
  <c r="C286" i="18"/>
  <c r="B286" i="18"/>
  <c r="L285" i="18"/>
  <c r="K285" i="18"/>
  <c r="J285" i="18"/>
  <c r="I285" i="18"/>
  <c r="H285" i="18"/>
  <c r="G285" i="18"/>
  <c r="F285" i="18"/>
  <c r="E285" i="18"/>
  <c r="D285" i="18"/>
  <c r="C285" i="18"/>
  <c r="B285" i="18"/>
  <c r="L284" i="18"/>
  <c r="K284" i="18"/>
  <c r="J284" i="18"/>
  <c r="I284" i="18"/>
  <c r="H284" i="18"/>
  <c r="G284" i="18"/>
  <c r="F284" i="18"/>
  <c r="E284" i="18"/>
  <c r="D284" i="18"/>
  <c r="C284" i="18"/>
  <c r="B284" i="18"/>
  <c r="L283" i="18"/>
  <c r="K283" i="18"/>
  <c r="J283" i="18"/>
  <c r="I283" i="18"/>
  <c r="H283" i="18"/>
  <c r="G283" i="18"/>
  <c r="F283" i="18"/>
  <c r="E283" i="18"/>
  <c r="D283" i="18"/>
  <c r="C283" i="18"/>
  <c r="B283" i="18"/>
  <c r="L282" i="18"/>
  <c r="K282" i="18"/>
  <c r="J282" i="18"/>
  <c r="I282" i="18"/>
  <c r="H282" i="18"/>
  <c r="G282" i="18"/>
  <c r="F282" i="18"/>
  <c r="E282" i="18"/>
  <c r="D282" i="18"/>
  <c r="C282" i="18"/>
  <c r="B282" i="18"/>
  <c r="L281" i="18"/>
  <c r="K281" i="18"/>
  <c r="J281" i="18"/>
  <c r="I281" i="18"/>
  <c r="H281" i="18"/>
  <c r="G281" i="18"/>
  <c r="F281" i="18"/>
  <c r="E281" i="18"/>
  <c r="D281" i="18"/>
  <c r="C281" i="18"/>
  <c r="B281" i="18"/>
  <c r="L280" i="18"/>
  <c r="K280" i="18"/>
  <c r="J280" i="18"/>
  <c r="I280" i="18"/>
  <c r="H280" i="18"/>
  <c r="G280" i="18"/>
  <c r="F280" i="18"/>
  <c r="E280" i="18"/>
  <c r="D280" i="18"/>
  <c r="C280" i="18"/>
  <c r="B280" i="18"/>
  <c r="L279" i="18"/>
  <c r="K279" i="18"/>
  <c r="J279" i="18"/>
  <c r="I279" i="18"/>
  <c r="H279" i="18"/>
  <c r="G279" i="18"/>
  <c r="F279" i="18"/>
  <c r="E279" i="18"/>
  <c r="D279" i="18"/>
  <c r="C279" i="18"/>
  <c r="B279" i="18"/>
  <c r="L278" i="18"/>
  <c r="K278" i="18"/>
  <c r="J278" i="18"/>
  <c r="I278" i="18"/>
  <c r="H278" i="18"/>
  <c r="G278" i="18"/>
  <c r="F278" i="18"/>
  <c r="E278" i="18"/>
  <c r="D278" i="18"/>
  <c r="C278" i="18"/>
  <c r="B278" i="18"/>
  <c r="L277" i="18"/>
  <c r="K277" i="18"/>
  <c r="J277" i="18"/>
  <c r="I277" i="18"/>
  <c r="H277" i="18"/>
  <c r="G277" i="18"/>
  <c r="F277" i="18"/>
  <c r="E277" i="18"/>
  <c r="D277" i="18"/>
  <c r="C277" i="18"/>
  <c r="B277" i="18"/>
  <c r="L276" i="18"/>
  <c r="K276" i="18"/>
  <c r="J276" i="18"/>
  <c r="I276" i="18"/>
  <c r="H276" i="18"/>
  <c r="G276" i="18"/>
  <c r="F276" i="18"/>
  <c r="E276" i="18"/>
  <c r="D276" i="18"/>
  <c r="C276" i="18"/>
  <c r="B276" i="18"/>
  <c r="L275" i="18"/>
  <c r="K275" i="18"/>
  <c r="J275" i="18"/>
  <c r="I275" i="18"/>
  <c r="H275" i="18"/>
  <c r="G275" i="18"/>
  <c r="F275" i="18"/>
  <c r="E275" i="18"/>
  <c r="D275" i="18"/>
  <c r="C275" i="18"/>
  <c r="B275" i="18"/>
  <c r="L274" i="18"/>
  <c r="K274" i="18"/>
  <c r="J274" i="18"/>
  <c r="I274" i="18"/>
  <c r="H274" i="18"/>
  <c r="G274" i="18"/>
  <c r="F274" i="18"/>
  <c r="E274" i="18"/>
  <c r="D274" i="18"/>
  <c r="C274" i="18"/>
  <c r="B274" i="18"/>
  <c r="L273" i="18"/>
  <c r="K273" i="18"/>
  <c r="J273" i="18"/>
  <c r="I273" i="18"/>
  <c r="H273" i="18"/>
  <c r="G273" i="18"/>
  <c r="F273" i="18"/>
  <c r="E273" i="18"/>
  <c r="D273" i="18"/>
  <c r="C273" i="18"/>
  <c r="B273" i="18"/>
  <c r="L272" i="18"/>
  <c r="K272" i="18"/>
  <c r="J272" i="18"/>
  <c r="I272" i="18"/>
  <c r="H272" i="18"/>
  <c r="G272" i="18"/>
  <c r="F272" i="18"/>
  <c r="E272" i="18"/>
  <c r="D272" i="18"/>
  <c r="C272" i="18"/>
  <c r="B272" i="18"/>
  <c r="L271" i="18"/>
  <c r="K271" i="18"/>
  <c r="J271" i="18"/>
  <c r="I271" i="18"/>
  <c r="H271" i="18"/>
  <c r="G271" i="18"/>
  <c r="F271" i="18"/>
  <c r="E271" i="18"/>
  <c r="D271" i="18"/>
  <c r="C271" i="18"/>
  <c r="B271" i="18"/>
  <c r="L270" i="18"/>
  <c r="K270" i="18"/>
  <c r="J270" i="18"/>
  <c r="I270" i="18"/>
  <c r="H270" i="18"/>
  <c r="G270" i="18"/>
  <c r="F270" i="18"/>
  <c r="E270" i="18"/>
  <c r="D270" i="18"/>
  <c r="C270" i="18"/>
  <c r="B270" i="18"/>
  <c r="L269" i="18"/>
  <c r="K269" i="18"/>
  <c r="J269" i="18"/>
  <c r="I269" i="18"/>
  <c r="H269" i="18"/>
  <c r="G269" i="18"/>
  <c r="F269" i="18"/>
  <c r="E269" i="18"/>
  <c r="D269" i="18"/>
  <c r="C269" i="18"/>
  <c r="B269" i="18"/>
  <c r="L268" i="18"/>
  <c r="K268" i="18"/>
  <c r="J268" i="18"/>
  <c r="I268" i="18"/>
  <c r="H268" i="18"/>
  <c r="G268" i="18"/>
  <c r="F268" i="18"/>
  <c r="E268" i="18"/>
  <c r="D268" i="18"/>
  <c r="C268" i="18"/>
  <c r="B268" i="18"/>
  <c r="L267" i="18"/>
  <c r="K267" i="18"/>
  <c r="J267" i="18"/>
  <c r="I267" i="18"/>
  <c r="H267" i="18"/>
  <c r="G267" i="18"/>
  <c r="F267" i="18"/>
  <c r="E267" i="18"/>
  <c r="D267" i="18"/>
  <c r="C267" i="18"/>
  <c r="B267" i="18"/>
  <c r="L266" i="18"/>
  <c r="K266" i="18"/>
  <c r="J266" i="18"/>
  <c r="I266" i="18"/>
  <c r="H266" i="18"/>
  <c r="G266" i="18"/>
  <c r="F266" i="18"/>
  <c r="E266" i="18"/>
  <c r="D266" i="18"/>
  <c r="C266" i="18"/>
  <c r="B266" i="18"/>
  <c r="L265" i="18"/>
  <c r="K265" i="18"/>
  <c r="J265" i="18"/>
  <c r="I265" i="18"/>
  <c r="H265" i="18"/>
  <c r="G265" i="18"/>
  <c r="F265" i="18"/>
  <c r="E265" i="18"/>
  <c r="D265" i="18"/>
  <c r="C265" i="18"/>
  <c r="B265" i="18"/>
  <c r="L264" i="18"/>
  <c r="K264" i="18"/>
  <c r="J264" i="18"/>
  <c r="I264" i="18"/>
  <c r="H264" i="18"/>
  <c r="G264" i="18"/>
  <c r="F264" i="18"/>
  <c r="E264" i="18"/>
  <c r="D264" i="18"/>
  <c r="C264" i="18"/>
  <c r="B264" i="18"/>
  <c r="L263" i="18"/>
  <c r="K263" i="18"/>
  <c r="J263" i="18"/>
  <c r="I263" i="18"/>
  <c r="H263" i="18"/>
  <c r="G263" i="18"/>
  <c r="F263" i="18"/>
  <c r="E263" i="18"/>
  <c r="D263" i="18"/>
  <c r="C263" i="18"/>
  <c r="B263" i="18"/>
  <c r="L262" i="18"/>
  <c r="K262" i="18"/>
  <c r="J262" i="18"/>
  <c r="I262" i="18"/>
  <c r="H262" i="18"/>
  <c r="G262" i="18"/>
  <c r="F262" i="18"/>
  <c r="E262" i="18"/>
  <c r="D262" i="18"/>
  <c r="C262" i="18"/>
  <c r="B262" i="18"/>
  <c r="L261" i="18"/>
  <c r="K261" i="18"/>
  <c r="J261" i="18"/>
  <c r="I261" i="18"/>
  <c r="H261" i="18"/>
  <c r="G261" i="18"/>
  <c r="F261" i="18"/>
  <c r="E261" i="18"/>
  <c r="D261" i="18"/>
  <c r="C261" i="18"/>
  <c r="B261" i="18"/>
  <c r="L260" i="18"/>
  <c r="K260" i="18"/>
  <c r="J260" i="18"/>
  <c r="I260" i="18"/>
  <c r="H260" i="18"/>
  <c r="G260" i="18"/>
  <c r="F260" i="18"/>
  <c r="E260" i="18"/>
  <c r="D260" i="18"/>
  <c r="C260" i="18"/>
  <c r="B260" i="18"/>
  <c r="L259" i="18"/>
  <c r="K259" i="18"/>
  <c r="J259" i="18"/>
  <c r="I259" i="18"/>
  <c r="H259" i="18"/>
  <c r="G259" i="18"/>
  <c r="F259" i="18"/>
  <c r="E259" i="18"/>
  <c r="D259" i="18"/>
  <c r="C259" i="18"/>
  <c r="B259" i="18"/>
  <c r="L258" i="18"/>
  <c r="K258" i="18"/>
  <c r="J258" i="18"/>
  <c r="I258" i="18"/>
  <c r="H258" i="18"/>
  <c r="G258" i="18"/>
  <c r="F258" i="18"/>
  <c r="E258" i="18"/>
  <c r="D258" i="18"/>
  <c r="C258" i="18"/>
  <c r="B258" i="18"/>
  <c r="L257" i="18"/>
  <c r="K257" i="18"/>
  <c r="J257" i="18"/>
  <c r="I257" i="18"/>
  <c r="H257" i="18"/>
  <c r="G257" i="18"/>
  <c r="F257" i="18"/>
  <c r="E257" i="18"/>
  <c r="D257" i="18"/>
  <c r="C257" i="18"/>
  <c r="B257" i="18"/>
  <c r="L256" i="18"/>
  <c r="K256" i="18"/>
  <c r="J256" i="18"/>
  <c r="I256" i="18"/>
  <c r="H256" i="18"/>
  <c r="G256" i="18"/>
  <c r="F256" i="18"/>
  <c r="E256" i="18"/>
  <c r="D256" i="18"/>
  <c r="C256" i="18"/>
  <c r="B256" i="18"/>
  <c r="L255" i="18"/>
  <c r="K255" i="18"/>
  <c r="J255" i="18"/>
  <c r="I255" i="18"/>
  <c r="H255" i="18"/>
  <c r="G255" i="18"/>
  <c r="F255" i="18"/>
  <c r="E255" i="18"/>
  <c r="D255" i="18"/>
  <c r="C255" i="18"/>
  <c r="B255" i="18"/>
  <c r="L254" i="18"/>
  <c r="K254" i="18"/>
  <c r="J254" i="18"/>
  <c r="I254" i="18"/>
  <c r="H254" i="18"/>
  <c r="G254" i="18"/>
  <c r="F254" i="18"/>
  <c r="E254" i="18"/>
  <c r="D254" i="18"/>
  <c r="C254" i="18"/>
  <c r="B254" i="18"/>
  <c r="L253" i="18"/>
  <c r="K253" i="18"/>
  <c r="J253" i="18"/>
  <c r="I253" i="18"/>
  <c r="H253" i="18"/>
  <c r="G253" i="18"/>
  <c r="F253" i="18"/>
  <c r="E253" i="18"/>
  <c r="D253" i="18"/>
  <c r="C253" i="18"/>
  <c r="B253" i="18"/>
  <c r="L252" i="18"/>
  <c r="K252" i="18"/>
  <c r="J252" i="18"/>
  <c r="I252" i="18"/>
  <c r="H252" i="18"/>
  <c r="G252" i="18"/>
  <c r="F252" i="18"/>
  <c r="E252" i="18"/>
  <c r="D252" i="18"/>
  <c r="C252" i="18"/>
  <c r="B252" i="18"/>
  <c r="L251" i="18"/>
  <c r="K251" i="18"/>
  <c r="J251" i="18"/>
  <c r="I251" i="18"/>
  <c r="H251" i="18"/>
  <c r="G251" i="18"/>
  <c r="F251" i="18"/>
  <c r="E251" i="18"/>
  <c r="D251" i="18"/>
  <c r="C251" i="18"/>
  <c r="B251" i="18"/>
  <c r="L250" i="18"/>
  <c r="K250" i="18"/>
  <c r="J250" i="18"/>
  <c r="I250" i="18"/>
  <c r="H250" i="18"/>
  <c r="G250" i="18"/>
  <c r="F250" i="18"/>
  <c r="E250" i="18"/>
  <c r="D250" i="18"/>
  <c r="C250" i="18"/>
  <c r="B250" i="18"/>
  <c r="L249" i="18"/>
  <c r="K249" i="18"/>
  <c r="J249" i="18"/>
  <c r="I249" i="18"/>
  <c r="H249" i="18"/>
  <c r="G249" i="18"/>
  <c r="F249" i="18"/>
  <c r="E249" i="18"/>
  <c r="D249" i="18"/>
  <c r="C249" i="18"/>
  <c r="B249" i="18"/>
  <c r="L248" i="18"/>
  <c r="K248" i="18"/>
  <c r="J248" i="18"/>
  <c r="I248" i="18"/>
  <c r="H248" i="18"/>
  <c r="G248" i="18"/>
  <c r="F248" i="18"/>
  <c r="E248" i="18"/>
  <c r="D248" i="18"/>
  <c r="C248" i="18"/>
  <c r="B248" i="18"/>
  <c r="L247" i="18"/>
  <c r="K247" i="18"/>
  <c r="J247" i="18"/>
  <c r="I247" i="18"/>
  <c r="H247" i="18"/>
  <c r="G247" i="18"/>
  <c r="F247" i="18"/>
  <c r="E247" i="18"/>
  <c r="D247" i="18"/>
  <c r="C247" i="18"/>
  <c r="B247" i="18"/>
  <c r="L246" i="18"/>
  <c r="K246" i="18"/>
  <c r="J246" i="18"/>
  <c r="I246" i="18"/>
  <c r="H246" i="18"/>
  <c r="G246" i="18"/>
  <c r="F246" i="18"/>
  <c r="E246" i="18"/>
  <c r="D246" i="18"/>
  <c r="C246" i="18"/>
  <c r="B246" i="18"/>
  <c r="L245" i="18"/>
  <c r="K245" i="18"/>
  <c r="J245" i="18"/>
  <c r="I245" i="18"/>
  <c r="H245" i="18"/>
  <c r="G245" i="18"/>
  <c r="F245" i="18"/>
  <c r="E245" i="18"/>
  <c r="D245" i="18"/>
  <c r="C245" i="18"/>
  <c r="B245" i="18"/>
  <c r="L244" i="18"/>
  <c r="K244" i="18"/>
  <c r="J244" i="18"/>
  <c r="I244" i="18"/>
  <c r="H244" i="18"/>
  <c r="G244" i="18"/>
  <c r="F244" i="18"/>
  <c r="E244" i="18"/>
  <c r="D244" i="18"/>
  <c r="C244" i="18"/>
  <c r="B244" i="18"/>
  <c r="L243" i="18"/>
  <c r="K243" i="18"/>
  <c r="J243" i="18"/>
  <c r="I243" i="18"/>
  <c r="H243" i="18"/>
  <c r="G243" i="18"/>
  <c r="F243" i="18"/>
  <c r="E243" i="18"/>
  <c r="D243" i="18"/>
  <c r="C243" i="18"/>
  <c r="B243" i="18"/>
  <c r="L242" i="18"/>
  <c r="K242" i="18"/>
  <c r="J242" i="18"/>
  <c r="I242" i="18"/>
  <c r="H242" i="18"/>
  <c r="G242" i="18"/>
  <c r="F242" i="18"/>
  <c r="E242" i="18"/>
  <c r="D242" i="18"/>
  <c r="C242" i="18"/>
  <c r="B242" i="18"/>
  <c r="L241" i="18"/>
  <c r="K241" i="18"/>
  <c r="J241" i="18"/>
  <c r="I241" i="18"/>
  <c r="H241" i="18"/>
  <c r="G241" i="18"/>
  <c r="F241" i="18"/>
  <c r="E241" i="18"/>
  <c r="D241" i="18"/>
  <c r="C241" i="18"/>
  <c r="B241" i="18"/>
  <c r="L240" i="18"/>
  <c r="K240" i="18"/>
  <c r="J240" i="18"/>
  <c r="I240" i="18"/>
  <c r="H240" i="18"/>
  <c r="G240" i="18"/>
  <c r="F240" i="18"/>
  <c r="E240" i="18"/>
  <c r="D240" i="18"/>
  <c r="C240" i="18"/>
  <c r="B240" i="18"/>
  <c r="L239" i="18"/>
  <c r="K239" i="18"/>
  <c r="J239" i="18"/>
  <c r="I239" i="18"/>
  <c r="H239" i="18"/>
  <c r="G239" i="18"/>
  <c r="F239" i="18"/>
  <c r="E239" i="18"/>
  <c r="D239" i="18"/>
  <c r="C239" i="18"/>
  <c r="B239" i="18"/>
  <c r="L238" i="18"/>
  <c r="K238" i="18"/>
  <c r="J238" i="18"/>
  <c r="I238" i="18"/>
  <c r="H238" i="18"/>
  <c r="G238" i="18"/>
  <c r="F238" i="18"/>
  <c r="E238" i="18"/>
  <c r="D238" i="18"/>
  <c r="C238" i="18"/>
  <c r="B238" i="18"/>
  <c r="L237" i="18"/>
  <c r="K237" i="18"/>
  <c r="J237" i="18"/>
  <c r="I237" i="18"/>
  <c r="H237" i="18"/>
  <c r="G237" i="18"/>
  <c r="F237" i="18"/>
  <c r="E237" i="18"/>
  <c r="D237" i="18"/>
  <c r="C237" i="18"/>
  <c r="B237" i="18"/>
  <c r="L236" i="18"/>
  <c r="K236" i="18"/>
  <c r="J236" i="18"/>
  <c r="I236" i="18"/>
  <c r="H236" i="18"/>
  <c r="G236" i="18"/>
  <c r="F236" i="18"/>
  <c r="E236" i="18"/>
  <c r="D236" i="18"/>
  <c r="C236" i="18"/>
  <c r="B236" i="18"/>
  <c r="L235" i="18"/>
  <c r="K235" i="18"/>
  <c r="J235" i="18"/>
  <c r="I235" i="18"/>
  <c r="H235" i="18"/>
  <c r="G235" i="18"/>
  <c r="F235" i="18"/>
  <c r="E235" i="18"/>
  <c r="D235" i="18"/>
  <c r="C235" i="18"/>
  <c r="B235" i="18"/>
  <c r="L234" i="18"/>
  <c r="K234" i="18"/>
  <c r="J234" i="18"/>
  <c r="I234" i="18"/>
  <c r="H234" i="18"/>
  <c r="G234" i="18"/>
  <c r="F234" i="18"/>
  <c r="E234" i="18"/>
  <c r="D234" i="18"/>
  <c r="C234" i="18"/>
  <c r="B234" i="18"/>
  <c r="L233" i="18"/>
  <c r="K233" i="18"/>
  <c r="J233" i="18"/>
  <c r="I233" i="18"/>
  <c r="H233" i="18"/>
  <c r="G233" i="18"/>
  <c r="F233" i="18"/>
  <c r="E233" i="18"/>
  <c r="D233" i="18"/>
  <c r="C233" i="18"/>
  <c r="B233" i="18"/>
  <c r="L232" i="18"/>
  <c r="K232" i="18"/>
  <c r="J232" i="18"/>
  <c r="I232" i="18"/>
  <c r="H232" i="18"/>
  <c r="G232" i="18"/>
  <c r="F232" i="18"/>
  <c r="E232" i="18"/>
  <c r="D232" i="18"/>
  <c r="C232" i="18"/>
  <c r="B232" i="18"/>
  <c r="L231" i="18"/>
  <c r="K231" i="18"/>
  <c r="J231" i="18"/>
  <c r="I231" i="18"/>
  <c r="H231" i="18"/>
  <c r="G231" i="18"/>
  <c r="F231" i="18"/>
  <c r="E231" i="18"/>
  <c r="D231" i="18"/>
  <c r="C231" i="18"/>
  <c r="B231" i="18"/>
  <c r="L230" i="18"/>
  <c r="K230" i="18"/>
  <c r="J230" i="18"/>
  <c r="I230" i="18"/>
  <c r="H230" i="18"/>
  <c r="G230" i="18"/>
  <c r="F230" i="18"/>
  <c r="E230" i="18"/>
  <c r="D230" i="18"/>
  <c r="C230" i="18"/>
  <c r="B230" i="18"/>
  <c r="L229" i="18"/>
  <c r="K229" i="18"/>
  <c r="J229" i="18"/>
  <c r="I229" i="18"/>
  <c r="H229" i="18"/>
  <c r="G229" i="18"/>
  <c r="F229" i="18"/>
  <c r="E229" i="18"/>
  <c r="D229" i="18"/>
  <c r="C229" i="18"/>
  <c r="B229" i="18"/>
  <c r="L228" i="18"/>
  <c r="K228" i="18"/>
  <c r="J228" i="18"/>
  <c r="I228" i="18"/>
  <c r="H228" i="18"/>
  <c r="G228" i="18"/>
  <c r="F228" i="18"/>
  <c r="E228" i="18"/>
  <c r="D228" i="18"/>
  <c r="C228" i="18"/>
  <c r="B228" i="18"/>
  <c r="L227" i="18"/>
  <c r="K227" i="18"/>
  <c r="J227" i="18"/>
  <c r="I227" i="18"/>
  <c r="H227" i="18"/>
  <c r="G227" i="18"/>
  <c r="F227" i="18"/>
  <c r="E227" i="18"/>
  <c r="D227" i="18"/>
  <c r="C227" i="18"/>
  <c r="B227" i="18"/>
  <c r="L226" i="18"/>
  <c r="K226" i="18"/>
  <c r="J226" i="18"/>
  <c r="I226" i="18"/>
  <c r="H226" i="18"/>
  <c r="G226" i="18"/>
  <c r="F226" i="18"/>
  <c r="E226" i="18"/>
  <c r="D226" i="18"/>
  <c r="C226" i="18"/>
  <c r="B226" i="18"/>
  <c r="L225" i="18"/>
  <c r="K225" i="18"/>
  <c r="J225" i="18"/>
  <c r="I225" i="18"/>
  <c r="H225" i="18"/>
  <c r="G225" i="18"/>
  <c r="F225" i="18"/>
  <c r="E225" i="18"/>
  <c r="D225" i="18"/>
  <c r="C225" i="18"/>
  <c r="B225" i="18"/>
  <c r="L224" i="18"/>
  <c r="K224" i="18"/>
  <c r="J224" i="18"/>
  <c r="I224" i="18"/>
  <c r="H224" i="18"/>
  <c r="G224" i="18"/>
  <c r="F224" i="18"/>
  <c r="E224" i="18"/>
  <c r="D224" i="18"/>
  <c r="C224" i="18"/>
  <c r="B224" i="18"/>
  <c r="L223" i="18"/>
  <c r="K223" i="18"/>
  <c r="J223" i="18"/>
  <c r="I223" i="18"/>
  <c r="H223" i="18"/>
  <c r="G223" i="18"/>
  <c r="F223" i="18"/>
  <c r="E223" i="18"/>
  <c r="D223" i="18"/>
  <c r="C223" i="18"/>
  <c r="B223" i="18"/>
  <c r="L222" i="18"/>
  <c r="K222" i="18"/>
  <c r="J222" i="18"/>
  <c r="I222" i="18"/>
  <c r="H222" i="18"/>
  <c r="G222" i="18"/>
  <c r="F222" i="18"/>
  <c r="E222" i="18"/>
  <c r="D222" i="18"/>
  <c r="C222" i="18"/>
  <c r="B222" i="18"/>
  <c r="L221" i="18"/>
  <c r="K221" i="18"/>
  <c r="J221" i="18"/>
  <c r="I221" i="18"/>
  <c r="H221" i="18"/>
  <c r="G221" i="18"/>
  <c r="F221" i="18"/>
  <c r="E221" i="18"/>
  <c r="D221" i="18"/>
  <c r="C221" i="18"/>
  <c r="B221" i="18"/>
  <c r="L220" i="18"/>
  <c r="K220" i="18"/>
  <c r="J220" i="18"/>
  <c r="I220" i="18"/>
  <c r="H220" i="18"/>
  <c r="G220" i="18"/>
  <c r="F220" i="18"/>
  <c r="E220" i="18"/>
  <c r="D220" i="18"/>
  <c r="C220" i="18"/>
  <c r="B220" i="18"/>
  <c r="L219" i="18"/>
  <c r="K219" i="18"/>
  <c r="J219" i="18"/>
  <c r="I219" i="18"/>
  <c r="H219" i="18"/>
  <c r="G219" i="18"/>
  <c r="F219" i="18"/>
  <c r="E219" i="18"/>
  <c r="D219" i="18"/>
  <c r="C219" i="18"/>
  <c r="B219" i="18"/>
  <c r="L218" i="18"/>
  <c r="K218" i="18"/>
  <c r="J218" i="18"/>
  <c r="I218" i="18"/>
  <c r="H218" i="18"/>
  <c r="G218" i="18"/>
  <c r="F218" i="18"/>
  <c r="E218" i="18"/>
  <c r="D218" i="18"/>
  <c r="C218" i="18"/>
  <c r="B218" i="18"/>
  <c r="L217" i="18"/>
  <c r="K217" i="18"/>
  <c r="J217" i="18"/>
  <c r="I217" i="18"/>
  <c r="H217" i="18"/>
  <c r="G217" i="18"/>
  <c r="F217" i="18"/>
  <c r="E217" i="18"/>
  <c r="D217" i="18"/>
  <c r="C217" i="18"/>
  <c r="B217" i="18"/>
  <c r="L216" i="18"/>
  <c r="K216" i="18"/>
  <c r="J216" i="18"/>
  <c r="I216" i="18"/>
  <c r="H216" i="18"/>
  <c r="G216" i="18"/>
  <c r="F216" i="18"/>
  <c r="E216" i="18"/>
  <c r="D216" i="18"/>
  <c r="C216" i="18"/>
  <c r="B216" i="18"/>
  <c r="L215" i="18"/>
  <c r="K215" i="18"/>
  <c r="J215" i="18"/>
  <c r="I215" i="18"/>
  <c r="H215" i="18"/>
  <c r="G215" i="18"/>
  <c r="F215" i="18"/>
  <c r="E215" i="18"/>
  <c r="D215" i="18"/>
  <c r="C215" i="18"/>
  <c r="B215" i="18"/>
  <c r="L214" i="18"/>
  <c r="K214" i="18"/>
  <c r="J214" i="18"/>
  <c r="I214" i="18"/>
  <c r="H214" i="18"/>
  <c r="G214" i="18"/>
  <c r="F214" i="18"/>
  <c r="E214" i="18"/>
  <c r="D214" i="18"/>
  <c r="C214" i="18"/>
  <c r="B214" i="18"/>
  <c r="L213" i="18"/>
  <c r="K213" i="18"/>
  <c r="J213" i="18"/>
  <c r="I213" i="18"/>
  <c r="H213" i="18"/>
  <c r="G213" i="18"/>
  <c r="F213" i="18"/>
  <c r="E213" i="18"/>
  <c r="D213" i="18"/>
  <c r="C213" i="18"/>
  <c r="B213" i="18"/>
  <c r="L212" i="18"/>
  <c r="K212" i="18"/>
  <c r="J212" i="18"/>
  <c r="I212" i="18"/>
  <c r="H212" i="18"/>
  <c r="G212" i="18"/>
  <c r="F212" i="18"/>
  <c r="E212" i="18"/>
  <c r="D212" i="18"/>
  <c r="C212" i="18"/>
  <c r="B212" i="18"/>
  <c r="L211" i="18"/>
  <c r="K211" i="18"/>
  <c r="J211" i="18"/>
  <c r="I211" i="18"/>
  <c r="H211" i="18"/>
  <c r="G211" i="18"/>
  <c r="F211" i="18"/>
  <c r="E211" i="18"/>
  <c r="D211" i="18"/>
  <c r="C211" i="18"/>
  <c r="B211" i="18"/>
  <c r="L210" i="18"/>
  <c r="K210" i="18"/>
  <c r="J210" i="18"/>
  <c r="I210" i="18"/>
  <c r="H210" i="18"/>
  <c r="G210" i="18"/>
  <c r="F210" i="18"/>
  <c r="E210" i="18"/>
  <c r="D210" i="18"/>
  <c r="C210" i="18"/>
  <c r="B210" i="18"/>
  <c r="L209" i="18"/>
  <c r="K209" i="18"/>
  <c r="J209" i="18"/>
  <c r="I209" i="18"/>
  <c r="H209" i="18"/>
  <c r="G209" i="18"/>
  <c r="F209" i="18"/>
  <c r="E209" i="18"/>
  <c r="D209" i="18"/>
  <c r="C209" i="18"/>
  <c r="B209" i="18"/>
  <c r="L208" i="18"/>
  <c r="K208" i="18"/>
  <c r="J208" i="18"/>
  <c r="I208" i="18"/>
  <c r="H208" i="18"/>
  <c r="G208" i="18"/>
  <c r="F208" i="18"/>
  <c r="E208" i="18"/>
  <c r="D208" i="18"/>
  <c r="C208" i="18"/>
  <c r="B208" i="18"/>
  <c r="L207" i="18"/>
  <c r="K207" i="18"/>
  <c r="J207" i="18"/>
  <c r="I207" i="18"/>
  <c r="H207" i="18"/>
  <c r="G207" i="18"/>
  <c r="F207" i="18"/>
  <c r="E207" i="18"/>
  <c r="D207" i="18"/>
  <c r="C207" i="18"/>
  <c r="B207" i="18"/>
  <c r="L206" i="18"/>
  <c r="K206" i="18"/>
  <c r="J206" i="18"/>
  <c r="I206" i="18"/>
  <c r="H206" i="18"/>
  <c r="G206" i="18"/>
  <c r="F206" i="18"/>
  <c r="E206" i="18"/>
  <c r="D206" i="18"/>
  <c r="C206" i="18"/>
  <c r="B206" i="18"/>
  <c r="L205" i="18"/>
  <c r="K205" i="18"/>
  <c r="J205" i="18"/>
  <c r="I205" i="18"/>
  <c r="H205" i="18"/>
  <c r="G205" i="18"/>
  <c r="F205" i="18"/>
  <c r="E205" i="18"/>
  <c r="D205" i="18"/>
  <c r="C205" i="18"/>
  <c r="B205" i="18"/>
  <c r="L204" i="18"/>
  <c r="K204" i="18"/>
  <c r="J204" i="18"/>
  <c r="I204" i="18"/>
  <c r="H204" i="18"/>
  <c r="G204" i="18"/>
  <c r="F204" i="18"/>
  <c r="E204" i="18"/>
  <c r="D204" i="18"/>
  <c r="C204" i="18"/>
  <c r="B204" i="18"/>
  <c r="L203" i="18"/>
  <c r="K203" i="18"/>
  <c r="J203" i="18"/>
  <c r="I203" i="18"/>
  <c r="H203" i="18"/>
  <c r="G203" i="18"/>
  <c r="F203" i="18"/>
  <c r="E203" i="18"/>
  <c r="D203" i="18"/>
  <c r="C203" i="18"/>
  <c r="B203" i="18"/>
  <c r="L202" i="18"/>
  <c r="K202" i="18"/>
  <c r="J202" i="18"/>
  <c r="I202" i="18"/>
  <c r="H202" i="18"/>
  <c r="G202" i="18"/>
  <c r="F202" i="18"/>
  <c r="E202" i="18"/>
  <c r="D202" i="18"/>
  <c r="C202" i="18"/>
  <c r="B202" i="18"/>
  <c r="L201" i="18"/>
  <c r="K201" i="18"/>
  <c r="J201" i="18"/>
  <c r="I201" i="18"/>
  <c r="H201" i="18"/>
  <c r="G201" i="18"/>
  <c r="F201" i="18"/>
  <c r="E201" i="18"/>
  <c r="D201" i="18"/>
  <c r="C201" i="18"/>
  <c r="B201" i="18"/>
  <c r="L200" i="18"/>
  <c r="K200" i="18"/>
  <c r="J200" i="18"/>
  <c r="I200" i="18"/>
  <c r="H200" i="18"/>
  <c r="G200" i="18"/>
  <c r="F200" i="18"/>
  <c r="E200" i="18"/>
  <c r="D200" i="18"/>
  <c r="C200" i="18"/>
  <c r="B200" i="18"/>
  <c r="L199" i="18"/>
  <c r="K199" i="18"/>
  <c r="J199" i="18"/>
  <c r="I199" i="18"/>
  <c r="H199" i="18"/>
  <c r="G199" i="18"/>
  <c r="F199" i="18"/>
  <c r="E199" i="18"/>
  <c r="D199" i="18"/>
  <c r="C199" i="18"/>
  <c r="B199" i="18"/>
  <c r="L198" i="18"/>
  <c r="K198" i="18"/>
  <c r="J198" i="18"/>
  <c r="I198" i="18"/>
  <c r="H198" i="18"/>
  <c r="G198" i="18"/>
  <c r="F198" i="18"/>
  <c r="E198" i="18"/>
  <c r="D198" i="18"/>
  <c r="C198" i="18"/>
  <c r="B198" i="18"/>
  <c r="L197" i="18"/>
  <c r="K197" i="18"/>
  <c r="J197" i="18"/>
  <c r="I197" i="18"/>
  <c r="H197" i="18"/>
  <c r="G197" i="18"/>
  <c r="F197" i="18"/>
  <c r="E197" i="18"/>
  <c r="D197" i="18"/>
  <c r="C197" i="18"/>
  <c r="B197" i="18"/>
  <c r="L196" i="18"/>
  <c r="K196" i="18"/>
  <c r="J196" i="18"/>
  <c r="I196" i="18"/>
  <c r="H196" i="18"/>
  <c r="G196" i="18"/>
  <c r="F196" i="18"/>
  <c r="E196" i="18"/>
  <c r="D196" i="18"/>
  <c r="C196" i="18"/>
  <c r="B196" i="18"/>
  <c r="L195" i="18"/>
  <c r="K195" i="18"/>
  <c r="J195" i="18"/>
  <c r="I195" i="18"/>
  <c r="H195" i="18"/>
  <c r="G195" i="18"/>
  <c r="F195" i="18"/>
  <c r="E195" i="18"/>
  <c r="D195" i="18"/>
  <c r="C195" i="18"/>
  <c r="B195" i="18"/>
  <c r="L194" i="18"/>
  <c r="K194" i="18"/>
  <c r="J194" i="18"/>
  <c r="I194" i="18"/>
  <c r="H194" i="18"/>
  <c r="G194" i="18"/>
  <c r="F194" i="18"/>
  <c r="E194" i="18"/>
  <c r="D194" i="18"/>
  <c r="C194" i="18"/>
  <c r="B194" i="18"/>
  <c r="L193" i="18"/>
  <c r="K193" i="18"/>
  <c r="J193" i="18"/>
  <c r="I193" i="18"/>
  <c r="H193" i="18"/>
  <c r="G193" i="18"/>
  <c r="F193" i="18"/>
  <c r="E193" i="18"/>
  <c r="D193" i="18"/>
  <c r="C193" i="18"/>
  <c r="B193" i="18"/>
  <c r="L192" i="18"/>
  <c r="K192" i="18"/>
  <c r="J192" i="18"/>
  <c r="I192" i="18"/>
  <c r="H192" i="18"/>
  <c r="G192" i="18"/>
  <c r="F192" i="18"/>
  <c r="E192" i="18"/>
  <c r="D192" i="18"/>
  <c r="C192" i="18"/>
  <c r="B192" i="18"/>
  <c r="L191" i="18"/>
  <c r="K191" i="18"/>
  <c r="J191" i="18"/>
  <c r="I191" i="18"/>
  <c r="H191" i="18"/>
  <c r="G191" i="18"/>
  <c r="F191" i="18"/>
  <c r="E191" i="18"/>
  <c r="D191" i="18"/>
  <c r="C191" i="18"/>
  <c r="B191" i="18"/>
  <c r="L190" i="18"/>
  <c r="K190" i="18"/>
  <c r="J190" i="18"/>
  <c r="I190" i="18"/>
  <c r="H190" i="18"/>
  <c r="G190" i="18"/>
  <c r="F190" i="18"/>
  <c r="E190" i="18"/>
  <c r="D190" i="18"/>
  <c r="C190" i="18"/>
  <c r="B190" i="18"/>
  <c r="L189" i="18"/>
  <c r="K189" i="18"/>
  <c r="J189" i="18"/>
  <c r="I189" i="18"/>
  <c r="H189" i="18"/>
  <c r="G189" i="18"/>
  <c r="F189" i="18"/>
  <c r="E189" i="18"/>
  <c r="D189" i="18"/>
  <c r="C189" i="18"/>
  <c r="B189" i="18"/>
  <c r="L188" i="18"/>
  <c r="K188" i="18"/>
  <c r="J188" i="18"/>
  <c r="I188" i="18"/>
  <c r="H188" i="18"/>
  <c r="G188" i="18"/>
  <c r="F188" i="18"/>
  <c r="E188" i="18"/>
  <c r="D188" i="18"/>
  <c r="C188" i="18"/>
  <c r="B188" i="18"/>
  <c r="L187" i="18"/>
  <c r="K187" i="18"/>
  <c r="J187" i="18"/>
  <c r="I187" i="18"/>
  <c r="H187" i="18"/>
  <c r="G187" i="18"/>
  <c r="F187" i="18"/>
  <c r="E187" i="18"/>
  <c r="D187" i="18"/>
  <c r="C187" i="18"/>
  <c r="B187" i="18"/>
  <c r="L186" i="18"/>
  <c r="K186" i="18"/>
  <c r="J186" i="18"/>
  <c r="I186" i="18"/>
  <c r="H186" i="18"/>
  <c r="G186" i="18"/>
  <c r="F186" i="18"/>
  <c r="E186" i="18"/>
  <c r="D186" i="18"/>
  <c r="C186" i="18"/>
  <c r="B186" i="18"/>
  <c r="L185" i="18"/>
  <c r="K185" i="18"/>
  <c r="J185" i="18"/>
  <c r="I185" i="18"/>
  <c r="H185" i="18"/>
  <c r="G185" i="18"/>
  <c r="F185" i="18"/>
  <c r="E185" i="18"/>
  <c r="D185" i="18"/>
  <c r="C185" i="18"/>
  <c r="B185" i="18"/>
  <c r="L184" i="18"/>
  <c r="K184" i="18"/>
  <c r="J184" i="18"/>
  <c r="I184" i="18"/>
  <c r="H184" i="18"/>
  <c r="G184" i="18"/>
  <c r="F184" i="18"/>
  <c r="E184" i="18"/>
  <c r="D184" i="18"/>
  <c r="C184" i="18"/>
  <c r="B184" i="18"/>
  <c r="L183" i="18"/>
  <c r="K183" i="18"/>
  <c r="J183" i="18"/>
  <c r="I183" i="18"/>
  <c r="H183" i="18"/>
  <c r="G183" i="18"/>
  <c r="F183" i="18"/>
  <c r="E183" i="18"/>
  <c r="D183" i="18"/>
  <c r="C183" i="18"/>
  <c r="B183" i="18"/>
  <c r="L182" i="18"/>
  <c r="K182" i="18"/>
  <c r="J182" i="18"/>
  <c r="I182" i="18"/>
  <c r="H182" i="18"/>
  <c r="G182" i="18"/>
  <c r="F182" i="18"/>
  <c r="E182" i="18"/>
  <c r="D182" i="18"/>
  <c r="C182" i="18"/>
  <c r="B182" i="18"/>
  <c r="L181" i="18"/>
  <c r="K181" i="18"/>
  <c r="J181" i="18"/>
  <c r="I181" i="18"/>
  <c r="H181" i="18"/>
  <c r="G181" i="18"/>
  <c r="F181" i="18"/>
  <c r="E181" i="18"/>
  <c r="D181" i="18"/>
  <c r="C181" i="18"/>
  <c r="B181" i="18"/>
  <c r="L180" i="18"/>
  <c r="K180" i="18"/>
  <c r="J180" i="18"/>
  <c r="I180" i="18"/>
  <c r="H180" i="18"/>
  <c r="G180" i="18"/>
  <c r="F180" i="18"/>
  <c r="E180" i="18"/>
  <c r="D180" i="18"/>
  <c r="C180" i="18"/>
  <c r="B180" i="18"/>
  <c r="L179" i="18"/>
  <c r="K179" i="18"/>
  <c r="J179" i="18"/>
  <c r="I179" i="18"/>
  <c r="H179" i="18"/>
  <c r="G179" i="18"/>
  <c r="F179" i="18"/>
  <c r="E179" i="18"/>
  <c r="D179" i="18"/>
  <c r="C179" i="18"/>
  <c r="B179" i="18"/>
  <c r="L178" i="18"/>
  <c r="K178" i="18"/>
  <c r="J178" i="18"/>
  <c r="I178" i="18"/>
  <c r="H178" i="18"/>
  <c r="G178" i="18"/>
  <c r="F178" i="18"/>
  <c r="E178" i="18"/>
  <c r="D178" i="18"/>
  <c r="C178" i="18"/>
  <c r="B178" i="18"/>
  <c r="L177" i="18"/>
  <c r="K177" i="18"/>
  <c r="J177" i="18"/>
  <c r="I177" i="18"/>
  <c r="H177" i="18"/>
  <c r="G177" i="18"/>
  <c r="F177" i="18"/>
  <c r="E177" i="18"/>
  <c r="D177" i="18"/>
  <c r="C177" i="18"/>
  <c r="B177" i="18"/>
  <c r="L176" i="18"/>
  <c r="K176" i="18"/>
  <c r="J176" i="18"/>
  <c r="I176" i="18"/>
  <c r="H176" i="18"/>
  <c r="G176" i="18"/>
  <c r="F176" i="18"/>
  <c r="E176" i="18"/>
  <c r="D176" i="18"/>
  <c r="C176" i="18"/>
  <c r="B176" i="18"/>
  <c r="L175" i="18"/>
  <c r="K175" i="18"/>
  <c r="J175" i="18"/>
  <c r="I175" i="18"/>
  <c r="H175" i="18"/>
  <c r="G175" i="18"/>
  <c r="F175" i="18"/>
  <c r="E175" i="18"/>
  <c r="D175" i="18"/>
  <c r="C175" i="18"/>
  <c r="B175" i="18"/>
  <c r="L174" i="18"/>
  <c r="K174" i="18"/>
  <c r="J174" i="18"/>
  <c r="I174" i="18"/>
  <c r="H174" i="18"/>
  <c r="G174" i="18"/>
  <c r="F174" i="18"/>
  <c r="E174" i="18"/>
  <c r="D174" i="18"/>
  <c r="C174" i="18"/>
  <c r="B174" i="18"/>
  <c r="L173" i="18"/>
  <c r="K173" i="18"/>
  <c r="J173" i="18"/>
  <c r="I173" i="18"/>
  <c r="H173" i="18"/>
  <c r="G173" i="18"/>
  <c r="F173" i="18"/>
  <c r="E173" i="18"/>
  <c r="D173" i="18"/>
  <c r="C173" i="18"/>
  <c r="B173" i="18"/>
  <c r="L172" i="18"/>
  <c r="K172" i="18"/>
  <c r="J172" i="18"/>
  <c r="I172" i="18"/>
  <c r="H172" i="18"/>
  <c r="G172" i="18"/>
  <c r="F172" i="18"/>
  <c r="E172" i="18"/>
  <c r="D172" i="18"/>
  <c r="C172" i="18"/>
  <c r="B172" i="18"/>
  <c r="L171" i="18"/>
  <c r="K171" i="18"/>
  <c r="J171" i="18"/>
  <c r="I171" i="18"/>
  <c r="H171" i="18"/>
  <c r="G171" i="18"/>
  <c r="F171" i="18"/>
  <c r="E171" i="18"/>
  <c r="D171" i="18"/>
  <c r="C171" i="18"/>
  <c r="B171" i="18"/>
  <c r="L170" i="18"/>
  <c r="K170" i="18"/>
  <c r="J170" i="18"/>
  <c r="I170" i="18"/>
  <c r="H170" i="18"/>
  <c r="G170" i="18"/>
  <c r="F170" i="18"/>
  <c r="E170" i="18"/>
  <c r="D170" i="18"/>
  <c r="C170" i="18"/>
  <c r="B170" i="18"/>
  <c r="L169" i="18"/>
  <c r="K169" i="18"/>
  <c r="J169" i="18"/>
  <c r="I169" i="18"/>
  <c r="H169" i="18"/>
  <c r="G169" i="18"/>
  <c r="F169" i="18"/>
  <c r="E169" i="18"/>
  <c r="D169" i="18"/>
  <c r="C169" i="18"/>
  <c r="B169" i="18"/>
  <c r="L168" i="18"/>
  <c r="K168" i="18"/>
  <c r="J168" i="18"/>
  <c r="I168" i="18"/>
  <c r="H168" i="18"/>
  <c r="G168" i="18"/>
  <c r="F168" i="18"/>
  <c r="E168" i="18"/>
  <c r="D168" i="18"/>
  <c r="C168" i="18"/>
  <c r="B168" i="18"/>
  <c r="L167" i="18"/>
  <c r="K167" i="18"/>
  <c r="J167" i="18"/>
  <c r="I167" i="18"/>
  <c r="H167" i="18"/>
  <c r="G167" i="18"/>
  <c r="F167" i="18"/>
  <c r="E167" i="18"/>
  <c r="D167" i="18"/>
  <c r="C167" i="18"/>
  <c r="B167" i="18"/>
  <c r="L166" i="18"/>
  <c r="K166" i="18"/>
  <c r="J166" i="18"/>
  <c r="I166" i="18"/>
  <c r="H166" i="18"/>
  <c r="G166" i="18"/>
  <c r="F166" i="18"/>
  <c r="E166" i="18"/>
  <c r="D166" i="18"/>
  <c r="C166" i="18"/>
  <c r="B166" i="18"/>
  <c r="L165" i="18"/>
  <c r="K165" i="18"/>
  <c r="J165" i="18"/>
  <c r="I165" i="18"/>
  <c r="H165" i="18"/>
  <c r="G165" i="18"/>
  <c r="F165" i="18"/>
  <c r="E165" i="18"/>
  <c r="D165" i="18"/>
  <c r="C165" i="18"/>
  <c r="B165" i="18"/>
  <c r="L164" i="18"/>
  <c r="K164" i="18"/>
  <c r="J164" i="18"/>
  <c r="I164" i="18"/>
  <c r="H164" i="18"/>
  <c r="G164" i="18"/>
  <c r="F164" i="18"/>
  <c r="E164" i="18"/>
  <c r="D164" i="18"/>
  <c r="C164" i="18"/>
  <c r="B164" i="18"/>
  <c r="L163" i="18"/>
  <c r="K163" i="18"/>
  <c r="J163" i="18"/>
  <c r="I163" i="18"/>
  <c r="H163" i="18"/>
  <c r="G163" i="18"/>
  <c r="F163" i="18"/>
  <c r="E163" i="18"/>
  <c r="D163" i="18"/>
  <c r="C163" i="18"/>
  <c r="B163" i="18"/>
  <c r="L162" i="18"/>
  <c r="K162" i="18"/>
  <c r="J162" i="18"/>
  <c r="I162" i="18"/>
  <c r="H162" i="18"/>
  <c r="G162" i="18"/>
  <c r="F162" i="18"/>
  <c r="E162" i="18"/>
  <c r="D162" i="18"/>
  <c r="C162" i="18"/>
  <c r="B162" i="18"/>
  <c r="L161" i="18"/>
  <c r="K161" i="18"/>
  <c r="J161" i="18"/>
  <c r="I161" i="18"/>
  <c r="H161" i="18"/>
  <c r="G161" i="18"/>
  <c r="F161" i="18"/>
  <c r="E161" i="18"/>
  <c r="D161" i="18"/>
  <c r="C161" i="18"/>
  <c r="B161" i="18"/>
  <c r="L160" i="18"/>
  <c r="K160" i="18"/>
  <c r="J160" i="18"/>
  <c r="I160" i="18"/>
  <c r="H160" i="18"/>
  <c r="G160" i="18"/>
  <c r="F160" i="18"/>
  <c r="E160" i="18"/>
  <c r="D160" i="18"/>
  <c r="C160" i="18"/>
  <c r="B160" i="18"/>
  <c r="L159" i="18"/>
  <c r="K159" i="18"/>
  <c r="J159" i="18"/>
  <c r="I159" i="18"/>
  <c r="H159" i="18"/>
  <c r="G159" i="18"/>
  <c r="F159" i="18"/>
  <c r="E159" i="18"/>
  <c r="D159" i="18"/>
  <c r="C159" i="18"/>
  <c r="B159" i="18"/>
  <c r="L158" i="18"/>
  <c r="K158" i="18"/>
  <c r="J158" i="18"/>
  <c r="I158" i="18"/>
  <c r="H158" i="18"/>
  <c r="G158" i="18"/>
  <c r="F158" i="18"/>
  <c r="E158" i="18"/>
  <c r="D158" i="18"/>
  <c r="C158" i="18"/>
  <c r="B158" i="18"/>
  <c r="L157" i="18"/>
  <c r="K157" i="18"/>
  <c r="J157" i="18"/>
  <c r="I157" i="18"/>
  <c r="H157" i="18"/>
  <c r="G157" i="18"/>
  <c r="F157" i="18"/>
  <c r="E157" i="18"/>
  <c r="D157" i="18"/>
  <c r="C157" i="18"/>
  <c r="B157" i="18"/>
  <c r="L156" i="18"/>
  <c r="K156" i="18"/>
  <c r="J156" i="18"/>
  <c r="I156" i="18"/>
  <c r="H156" i="18"/>
  <c r="G156" i="18"/>
  <c r="F156" i="18"/>
  <c r="E156" i="18"/>
  <c r="D156" i="18"/>
  <c r="C156" i="18"/>
  <c r="B156" i="18"/>
  <c r="L155" i="18"/>
  <c r="K155" i="18"/>
  <c r="J155" i="18"/>
  <c r="I155" i="18"/>
  <c r="H155" i="18"/>
  <c r="G155" i="18"/>
  <c r="F155" i="18"/>
  <c r="E155" i="18"/>
  <c r="D155" i="18"/>
  <c r="C155" i="18"/>
  <c r="B155" i="18"/>
  <c r="L154" i="18"/>
  <c r="K154" i="18"/>
  <c r="J154" i="18"/>
  <c r="I154" i="18"/>
  <c r="H154" i="18"/>
  <c r="G154" i="18"/>
  <c r="F154" i="18"/>
  <c r="E154" i="18"/>
  <c r="D154" i="18"/>
  <c r="C154" i="18"/>
  <c r="B154" i="18"/>
  <c r="L153" i="18"/>
  <c r="K153" i="18"/>
  <c r="J153" i="18"/>
  <c r="I153" i="18"/>
  <c r="H153" i="18"/>
  <c r="G153" i="18"/>
  <c r="F153" i="18"/>
  <c r="E153" i="18"/>
  <c r="D153" i="18"/>
  <c r="C153" i="18"/>
  <c r="B153" i="18"/>
  <c r="L152" i="18"/>
  <c r="K152" i="18"/>
  <c r="J152" i="18"/>
  <c r="I152" i="18"/>
  <c r="H152" i="18"/>
  <c r="G152" i="18"/>
  <c r="F152" i="18"/>
  <c r="E152" i="18"/>
  <c r="D152" i="18"/>
  <c r="C152" i="18"/>
  <c r="B152" i="18"/>
  <c r="L151" i="18"/>
  <c r="K151" i="18"/>
  <c r="J151" i="18"/>
  <c r="I151" i="18"/>
  <c r="H151" i="18"/>
  <c r="G151" i="18"/>
  <c r="F151" i="18"/>
  <c r="E151" i="18"/>
  <c r="D151" i="18"/>
  <c r="C151" i="18"/>
  <c r="B151" i="18"/>
  <c r="L150" i="18"/>
  <c r="K150" i="18"/>
  <c r="J150" i="18"/>
  <c r="I150" i="18"/>
  <c r="H150" i="18"/>
  <c r="G150" i="18"/>
  <c r="F150" i="18"/>
  <c r="E150" i="18"/>
  <c r="D150" i="18"/>
  <c r="C150" i="18"/>
  <c r="B150" i="18"/>
  <c r="L149" i="18"/>
  <c r="K149" i="18"/>
  <c r="J149" i="18"/>
  <c r="I149" i="18"/>
  <c r="H149" i="18"/>
  <c r="G149" i="18"/>
  <c r="F149" i="18"/>
  <c r="E149" i="18"/>
  <c r="D149" i="18"/>
  <c r="C149" i="18"/>
  <c r="B149" i="18"/>
  <c r="L148" i="18"/>
  <c r="K148" i="18"/>
  <c r="J148" i="18"/>
  <c r="I148" i="18"/>
  <c r="H148" i="18"/>
  <c r="G148" i="18"/>
  <c r="F148" i="18"/>
  <c r="E148" i="18"/>
  <c r="D148" i="18"/>
  <c r="C148" i="18"/>
  <c r="B148" i="18"/>
  <c r="L147" i="18"/>
  <c r="K147" i="18"/>
  <c r="J147" i="18"/>
  <c r="I147" i="18"/>
  <c r="H147" i="18"/>
  <c r="G147" i="18"/>
  <c r="F147" i="18"/>
  <c r="E147" i="18"/>
  <c r="D147" i="18"/>
  <c r="C147" i="18"/>
  <c r="B147" i="18"/>
  <c r="L146" i="18"/>
  <c r="K146" i="18"/>
  <c r="J146" i="18"/>
  <c r="I146" i="18"/>
  <c r="H146" i="18"/>
  <c r="G146" i="18"/>
  <c r="F146" i="18"/>
  <c r="E146" i="18"/>
  <c r="D146" i="18"/>
  <c r="C146" i="18"/>
  <c r="B146" i="18"/>
  <c r="L145" i="18"/>
  <c r="K145" i="18"/>
  <c r="J145" i="18"/>
  <c r="I145" i="18"/>
  <c r="H145" i="18"/>
  <c r="G145" i="18"/>
  <c r="F145" i="18"/>
  <c r="E145" i="18"/>
  <c r="D145" i="18"/>
  <c r="C145" i="18"/>
  <c r="B145" i="18"/>
  <c r="L144" i="18"/>
  <c r="K144" i="18"/>
  <c r="J144" i="18"/>
  <c r="I144" i="18"/>
  <c r="H144" i="18"/>
  <c r="G144" i="18"/>
  <c r="F144" i="18"/>
  <c r="E144" i="18"/>
  <c r="D144" i="18"/>
  <c r="C144" i="18"/>
  <c r="B144" i="18"/>
  <c r="L143" i="18"/>
  <c r="K143" i="18"/>
  <c r="J143" i="18"/>
  <c r="I143" i="18"/>
  <c r="H143" i="18"/>
  <c r="G143" i="18"/>
  <c r="F143" i="18"/>
  <c r="E143" i="18"/>
  <c r="D143" i="18"/>
  <c r="C143" i="18"/>
  <c r="B143" i="18"/>
  <c r="L142" i="18"/>
  <c r="K142" i="18"/>
  <c r="J142" i="18"/>
  <c r="I142" i="18"/>
  <c r="H142" i="18"/>
  <c r="G142" i="18"/>
  <c r="F142" i="18"/>
  <c r="E142" i="18"/>
  <c r="D142" i="18"/>
  <c r="C142" i="18"/>
  <c r="B142" i="18"/>
  <c r="L141" i="18"/>
  <c r="K141" i="18"/>
  <c r="J141" i="18"/>
  <c r="I141" i="18"/>
  <c r="H141" i="18"/>
  <c r="G141" i="18"/>
  <c r="F141" i="18"/>
  <c r="E141" i="18"/>
  <c r="D141" i="18"/>
  <c r="C141" i="18"/>
  <c r="B141" i="18"/>
  <c r="L140" i="18"/>
  <c r="K140" i="18"/>
  <c r="J140" i="18"/>
  <c r="I140" i="18"/>
  <c r="H140" i="18"/>
  <c r="G140" i="18"/>
  <c r="F140" i="18"/>
  <c r="E140" i="18"/>
  <c r="D140" i="18"/>
  <c r="C140" i="18"/>
  <c r="B140" i="18"/>
  <c r="L139" i="18"/>
  <c r="K139" i="18"/>
  <c r="J139" i="18"/>
  <c r="I139" i="18"/>
  <c r="H139" i="18"/>
  <c r="G139" i="18"/>
  <c r="F139" i="18"/>
  <c r="E139" i="18"/>
  <c r="D139" i="18"/>
  <c r="C139" i="18"/>
  <c r="B139" i="18"/>
  <c r="L138" i="18"/>
  <c r="K138" i="18"/>
  <c r="J138" i="18"/>
  <c r="I138" i="18"/>
  <c r="H138" i="18"/>
  <c r="G138" i="18"/>
  <c r="F138" i="18"/>
  <c r="E138" i="18"/>
  <c r="D138" i="18"/>
  <c r="C138" i="18"/>
  <c r="B138" i="18"/>
  <c r="L137" i="18"/>
  <c r="K137" i="18"/>
  <c r="J137" i="18"/>
  <c r="I137" i="18"/>
  <c r="H137" i="18"/>
  <c r="G137" i="18"/>
  <c r="F137" i="18"/>
  <c r="E137" i="18"/>
  <c r="D137" i="18"/>
  <c r="C137" i="18"/>
  <c r="B137" i="18"/>
  <c r="L136" i="18"/>
  <c r="K136" i="18"/>
  <c r="J136" i="18"/>
  <c r="I136" i="18"/>
  <c r="H136" i="18"/>
  <c r="G136" i="18"/>
  <c r="F136" i="18"/>
  <c r="E136" i="18"/>
  <c r="D136" i="18"/>
  <c r="C136" i="18"/>
  <c r="B136" i="18"/>
  <c r="L135" i="18"/>
  <c r="K135" i="18"/>
  <c r="J135" i="18"/>
  <c r="I135" i="18"/>
  <c r="H135" i="18"/>
  <c r="G135" i="18"/>
  <c r="F135" i="18"/>
  <c r="E135" i="18"/>
  <c r="D135" i="18"/>
  <c r="C135" i="18"/>
  <c r="B135" i="18"/>
  <c r="L134" i="18"/>
  <c r="K134" i="18"/>
  <c r="J134" i="18"/>
  <c r="I134" i="18"/>
  <c r="H134" i="18"/>
  <c r="G134" i="18"/>
  <c r="F134" i="18"/>
  <c r="E134" i="18"/>
  <c r="D134" i="18"/>
  <c r="C134" i="18"/>
  <c r="B134" i="18"/>
  <c r="L133" i="18"/>
  <c r="K133" i="18"/>
  <c r="J133" i="18"/>
  <c r="I133" i="18"/>
  <c r="H133" i="18"/>
  <c r="G133" i="18"/>
  <c r="F133" i="18"/>
  <c r="E133" i="18"/>
  <c r="D133" i="18"/>
  <c r="C133" i="18"/>
  <c r="B133" i="18"/>
  <c r="L132" i="18"/>
  <c r="K132" i="18"/>
  <c r="J132" i="18"/>
  <c r="I132" i="18"/>
  <c r="H132" i="18"/>
  <c r="G132" i="18"/>
  <c r="F132" i="18"/>
  <c r="E132" i="18"/>
  <c r="D132" i="18"/>
  <c r="C132" i="18"/>
  <c r="B132" i="18"/>
  <c r="L131" i="18"/>
  <c r="K131" i="18"/>
  <c r="J131" i="18"/>
  <c r="I131" i="18"/>
  <c r="H131" i="18"/>
  <c r="G131" i="18"/>
  <c r="F131" i="18"/>
  <c r="E131" i="18"/>
  <c r="D131" i="18"/>
  <c r="C131" i="18"/>
  <c r="B131" i="18"/>
  <c r="L130" i="18"/>
  <c r="K130" i="18"/>
  <c r="J130" i="18"/>
  <c r="I130" i="18"/>
  <c r="H130" i="18"/>
  <c r="G130" i="18"/>
  <c r="F130" i="18"/>
  <c r="E130" i="18"/>
  <c r="D130" i="18"/>
  <c r="C130" i="18"/>
  <c r="B130" i="18"/>
  <c r="L129" i="18"/>
  <c r="K129" i="18"/>
  <c r="J129" i="18"/>
  <c r="I129" i="18"/>
  <c r="H129" i="18"/>
  <c r="G129" i="18"/>
  <c r="F129" i="18"/>
  <c r="E129" i="18"/>
  <c r="D129" i="18"/>
  <c r="C129" i="18"/>
  <c r="B129" i="18"/>
  <c r="L128" i="18"/>
  <c r="K128" i="18"/>
  <c r="J128" i="18"/>
  <c r="I128" i="18"/>
  <c r="H128" i="18"/>
  <c r="G128" i="18"/>
  <c r="F128" i="18"/>
  <c r="E128" i="18"/>
  <c r="D128" i="18"/>
  <c r="C128" i="18"/>
  <c r="B128" i="18"/>
  <c r="L127" i="18"/>
  <c r="K127" i="18"/>
  <c r="J127" i="18"/>
  <c r="I127" i="18"/>
  <c r="H127" i="18"/>
  <c r="G127" i="18"/>
  <c r="F127" i="18"/>
  <c r="E127" i="18"/>
  <c r="D127" i="18"/>
  <c r="C127" i="18"/>
  <c r="B127" i="18"/>
  <c r="L126" i="18"/>
  <c r="K126" i="18"/>
  <c r="J126" i="18"/>
  <c r="I126" i="18"/>
  <c r="H126" i="18"/>
  <c r="G126" i="18"/>
  <c r="F126" i="18"/>
  <c r="E126" i="18"/>
  <c r="D126" i="18"/>
  <c r="C126" i="18"/>
  <c r="B126" i="18"/>
  <c r="L125" i="18"/>
  <c r="K125" i="18"/>
  <c r="J125" i="18"/>
  <c r="I125" i="18"/>
  <c r="H125" i="18"/>
  <c r="G125" i="18"/>
  <c r="F125" i="18"/>
  <c r="E125" i="18"/>
  <c r="D125" i="18"/>
  <c r="C125" i="18"/>
  <c r="B125" i="18"/>
  <c r="L124" i="18"/>
  <c r="K124" i="18"/>
  <c r="J124" i="18"/>
  <c r="I124" i="18"/>
  <c r="H124" i="18"/>
  <c r="G124" i="18"/>
  <c r="F124" i="18"/>
  <c r="E124" i="18"/>
  <c r="D124" i="18"/>
  <c r="C124" i="18"/>
  <c r="B124" i="18"/>
  <c r="L123" i="18"/>
  <c r="K123" i="18"/>
  <c r="J123" i="18"/>
  <c r="I123" i="18"/>
  <c r="H123" i="18"/>
  <c r="G123" i="18"/>
  <c r="F123" i="18"/>
  <c r="E123" i="18"/>
  <c r="D123" i="18"/>
  <c r="C123" i="18"/>
  <c r="B123" i="18"/>
  <c r="L122" i="18"/>
  <c r="K122" i="18"/>
  <c r="J122" i="18"/>
  <c r="I122" i="18"/>
  <c r="H122" i="18"/>
  <c r="G122" i="18"/>
  <c r="F122" i="18"/>
  <c r="E122" i="18"/>
  <c r="D122" i="18"/>
  <c r="C122" i="18"/>
  <c r="B122" i="18"/>
  <c r="L121" i="18"/>
  <c r="K121" i="18"/>
  <c r="J121" i="18"/>
  <c r="I121" i="18"/>
  <c r="H121" i="18"/>
  <c r="G121" i="18"/>
  <c r="F121" i="18"/>
  <c r="E121" i="18"/>
  <c r="D121" i="18"/>
  <c r="C121" i="18"/>
  <c r="B121" i="18"/>
  <c r="L120" i="18"/>
  <c r="K120" i="18"/>
  <c r="J120" i="18"/>
  <c r="I120" i="18"/>
  <c r="H120" i="18"/>
  <c r="G120" i="18"/>
  <c r="F120" i="18"/>
  <c r="E120" i="18"/>
  <c r="D120" i="18"/>
  <c r="C120" i="18"/>
  <c r="B120" i="18"/>
  <c r="L119" i="18"/>
  <c r="K119" i="18"/>
  <c r="J119" i="18"/>
  <c r="I119" i="18"/>
  <c r="H119" i="18"/>
  <c r="G119" i="18"/>
  <c r="F119" i="18"/>
  <c r="E119" i="18"/>
  <c r="D119" i="18"/>
  <c r="C119" i="18"/>
  <c r="B119" i="18"/>
  <c r="L118" i="18"/>
  <c r="K118" i="18"/>
  <c r="J118" i="18"/>
  <c r="I118" i="18"/>
  <c r="H118" i="18"/>
  <c r="G118" i="18"/>
  <c r="F118" i="18"/>
  <c r="E118" i="18"/>
  <c r="D118" i="18"/>
  <c r="C118" i="18"/>
  <c r="B118" i="18"/>
  <c r="L117" i="18"/>
  <c r="K117" i="18"/>
  <c r="J117" i="18"/>
  <c r="I117" i="18"/>
  <c r="H117" i="18"/>
  <c r="G117" i="18"/>
  <c r="F117" i="18"/>
  <c r="E117" i="18"/>
  <c r="D117" i="18"/>
  <c r="C117" i="18"/>
  <c r="B117" i="18"/>
  <c r="L116" i="18"/>
  <c r="K116" i="18"/>
  <c r="J116" i="18"/>
  <c r="I116" i="18"/>
  <c r="H116" i="18"/>
  <c r="G116" i="18"/>
  <c r="F116" i="18"/>
  <c r="E116" i="18"/>
  <c r="D116" i="18"/>
  <c r="C116" i="18"/>
  <c r="B116" i="18"/>
  <c r="L115" i="18"/>
  <c r="K115" i="18"/>
  <c r="J115" i="18"/>
  <c r="I115" i="18"/>
  <c r="H115" i="18"/>
  <c r="G115" i="18"/>
  <c r="F115" i="18"/>
  <c r="E115" i="18"/>
  <c r="D115" i="18"/>
  <c r="C115" i="18"/>
  <c r="B115" i="18"/>
  <c r="L114" i="18"/>
  <c r="K114" i="18"/>
  <c r="J114" i="18"/>
  <c r="I114" i="18"/>
  <c r="H114" i="18"/>
  <c r="G114" i="18"/>
  <c r="F114" i="18"/>
  <c r="E114" i="18"/>
  <c r="D114" i="18"/>
  <c r="C114" i="18"/>
  <c r="B114" i="18"/>
  <c r="L113" i="18"/>
  <c r="K113" i="18"/>
  <c r="J113" i="18"/>
  <c r="I113" i="18"/>
  <c r="H113" i="18"/>
  <c r="G113" i="18"/>
  <c r="F113" i="18"/>
  <c r="E113" i="18"/>
  <c r="D113" i="18"/>
  <c r="C113" i="18"/>
  <c r="B113" i="18"/>
  <c r="L112" i="18"/>
  <c r="K112" i="18"/>
  <c r="J112" i="18"/>
  <c r="I112" i="18"/>
  <c r="H112" i="18"/>
  <c r="G112" i="18"/>
  <c r="F112" i="18"/>
  <c r="E112" i="18"/>
  <c r="D112" i="18"/>
  <c r="C112" i="18"/>
  <c r="B112" i="18"/>
  <c r="L111" i="18"/>
  <c r="K111" i="18"/>
  <c r="J111" i="18"/>
  <c r="I111" i="18"/>
  <c r="H111" i="18"/>
  <c r="G111" i="18"/>
  <c r="F111" i="18"/>
  <c r="E111" i="18"/>
  <c r="D111" i="18"/>
  <c r="C111" i="18"/>
  <c r="B111" i="18"/>
  <c r="L110" i="18"/>
  <c r="K110" i="18"/>
  <c r="J110" i="18"/>
  <c r="I110" i="18"/>
  <c r="H110" i="18"/>
  <c r="G110" i="18"/>
  <c r="F110" i="18"/>
  <c r="E110" i="18"/>
  <c r="D110" i="18"/>
  <c r="C110" i="18"/>
  <c r="B110" i="18"/>
  <c r="L109" i="18"/>
  <c r="K109" i="18"/>
  <c r="J109" i="18"/>
  <c r="I109" i="18"/>
  <c r="H109" i="18"/>
  <c r="G109" i="18"/>
  <c r="F109" i="18"/>
  <c r="E109" i="18"/>
  <c r="D109" i="18"/>
  <c r="C109" i="18"/>
  <c r="B109" i="18"/>
  <c r="L108" i="18"/>
  <c r="K108" i="18"/>
  <c r="J108" i="18"/>
  <c r="I108" i="18"/>
  <c r="H108" i="18"/>
  <c r="G108" i="18"/>
  <c r="F108" i="18"/>
  <c r="E108" i="18"/>
  <c r="D108" i="18"/>
  <c r="C108" i="18"/>
  <c r="B108" i="18"/>
  <c r="L107" i="18"/>
  <c r="K107" i="18"/>
  <c r="J107" i="18"/>
  <c r="I107" i="18"/>
  <c r="H107" i="18"/>
  <c r="G107" i="18"/>
  <c r="F107" i="18"/>
  <c r="E107" i="18"/>
  <c r="D107" i="18"/>
  <c r="C107" i="18"/>
  <c r="B107" i="18"/>
  <c r="L106" i="18"/>
  <c r="K106" i="18"/>
  <c r="J106" i="18"/>
  <c r="I106" i="18"/>
  <c r="H106" i="18"/>
  <c r="G106" i="18"/>
  <c r="F106" i="18"/>
  <c r="E106" i="18"/>
  <c r="D106" i="18"/>
  <c r="C106" i="18"/>
  <c r="B106" i="18"/>
  <c r="L105" i="18"/>
  <c r="K105" i="18"/>
  <c r="J105" i="18"/>
  <c r="I105" i="18"/>
  <c r="H105" i="18"/>
  <c r="G105" i="18"/>
  <c r="F105" i="18"/>
  <c r="E105" i="18"/>
  <c r="D105" i="18"/>
  <c r="C105" i="18"/>
  <c r="B105" i="18"/>
  <c r="L104" i="18"/>
  <c r="K104" i="18"/>
  <c r="J104" i="18"/>
  <c r="I104" i="18"/>
  <c r="H104" i="18"/>
  <c r="G104" i="18"/>
  <c r="F104" i="18"/>
  <c r="E104" i="18"/>
  <c r="D104" i="18"/>
  <c r="C104" i="18"/>
  <c r="B104" i="18"/>
  <c r="L103" i="18"/>
  <c r="K103" i="18"/>
  <c r="J103" i="18"/>
  <c r="I103" i="18"/>
  <c r="H103" i="18"/>
  <c r="G103" i="18"/>
  <c r="F103" i="18"/>
  <c r="E103" i="18"/>
  <c r="D103" i="18"/>
  <c r="C103" i="18"/>
  <c r="B103" i="18"/>
  <c r="L102" i="18"/>
  <c r="K102" i="18"/>
  <c r="J102" i="18"/>
  <c r="I102" i="18"/>
  <c r="H102" i="18"/>
  <c r="G102" i="18"/>
  <c r="F102" i="18"/>
  <c r="E102" i="18"/>
  <c r="D102" i="18"/>
  <c r="C102" i="18"/>
  <c r="B102" i="18"/>
  <c r="L101" i="18"/>
  <c r="K101" i="18"/>
  <c r="J101" i="18"/>
  <c r="I101" i="18"/>
  <c r="H101" i="18"/>
  <c r="G101" i="18"/>
  <c r="F101" i="18"/>
  <c r="E101" i="18"/>
  <c r="D101" i="18"/>
  <c r="C101" i="18"/>
  <c r="B101" i="18"/>
  <c r="L100" i="18"/>
  <c r="K100" i="18"/>
  <c r="J100" i="18"/>
  <c r="I100" i="18"/>
  <c r="H100" i="18"/>
  <c r="G100" i="18"/>
  <c r="F100" i="18"/>
  <c r="E100" i="18"/>
  <c r="D100" i="18"/>
  <c r="C100" i="18"/>
  <c r="B100" i="18"/>
  <c r="L99" i="18"/>
  <c r="K99" i="18"/>
  <c r="J99" i="18"/>
  <c r="I99" i="18"/>
  <c r="H99" i="18"/>
  <c r="G99" i="18"/>
  <c r="F99" i="18"/>
  <c r="E99" i="18"/>
  <c r="D99" i="18"/>
  <c r="C99" i="18"/>
  <c r="B99" i="18"/>
  <c r="L98" i="18"/>
  <c r="K98" i="18"/>
  <c r="J98" i="18"/>
  <c r="I98" i="18"/>
  <c r="H98" i="18"/>
  <c r="G98" i="18"/>
  <c r="F98" i="18"/>
  <c r="E98" i="18"/>
  <c r="D98" i="18"/>
  <c r="C98" i="18"/>
  <c r="B98" i="18"/>
  <c r="L97" i="18"/>
  <c r="K97" i="18"/>
  <c r="J97" i="18"/>
  <c r="I97" i="18"/>
  <c r="H97" i="18"/>
  <c r="G97" i="18"/>
  <c r="F97" i="18"/>
  <c r="E97" i="18"/>
  <c r="D97" i="18"/>
  <c r="C97" i="18"/>
  <c r="B97" i="18"/>
  <c r="L96" i="18"/>
  <c r="K96" i="18"/>
  <c r="J96" i="18"/>
  <c r="I96" i="18"/>
  <c r="H96" i="18"/>
  <c r="G96" i="18"/>
  <c r="F96" i="18"/>
  <c r="E96" i="18"/>
  <c r="D96" i="18"/>
  <c r="C96" i="18"/>
  <c r="B96" i="18"/>
  <c r="L95" i="18"/>
  <c r="K95" i="18"/>
  <c r="J95" i="18"/>
  <c r="I95" i="18"/>
  <c r="H95" i="18"/>
  <c r="G95" i="18"/>
  <c r="F95" i="18"/>
  <c r="E95" i="18"/>
  <c r="D95" i="18"/>
  <c r="C95" i="18"/>
  <c r="B95" i="18"/>
  <c r="L94" i="18"/>
  <c r="K94" i="18"/>
  <c r="J94" i="18"/>
  <c r="I94" i="18"/>
  <c r="H94" i="18"/>
  <c r="G94" i="18"/>
  <c r="F94" i="18"/>
  <c r="E94" i="18"/>
  <c r="D94" i="18"/>
  <c r="C94" i="18"/>
  <c r="B94" i="18"/>
  <c r="L93" i="18"/>
  <c r="K93" i="18"/>
  <c r="J93" i="18"/>
  <c r="I93" i="18"/>
  <c r="H93" i="18"/>
  <c r="G93" i="18"/>
  <c r="F93" i="18"/>
  <c r="E93" i="18"/>
  <c r="D93" i="18"/>
  <c r="C93" i="18"/>
  <c r="B93" i="18"/>
  <c r="L92" i="18"/>
  <c r="K92" i="18"/>
  <c r="J92" i="18"/>
  <c r="I92" i="18"/>
  <c r="H92" i="18"/>
  <c r="G92" i="18"/>
  <c r="F92" i="18"/>
  <c r="E92" i="18"/>
  <c r="D92" i="18"/>
  <c r="C92" i="18"/>
  <c r="B92" i="18"/>
  <c r="L91" i="18"/>
  <c r="K91" i="18"/>
  <c r="J91" i="18"/>
  <c r="I91" i="18"/>
  <c r="H91" i="18"/>
  <c r="G91" i="18"/>
  <c r="F91" i="18"/>
  <c r="E91" i="18"/>
  <c r="D91" i="18"/>
  <c r="C91" i="18"/>
  <c r="B91" i="18"/>
  <c r="L90" i="18"/>
  <c r="K90" i="18"/>
  <c r="J90" i="18"/>
  <c r="I90" i="18"/>
  <c r="H90" i="18"/>
  <c r="G90" i="18"/>
  <c r="F90" i="18"/>
  <c r="E90" i="18"/>
  <c r="D90" i="18"/>
  <c r="C90" i="18"/>
  <c r="B90" i="18"/>
  <c r="L89" i="18"/>
  <c r="K89" i="18"/>
  <c r="J89" i="18"/>
  <c r="I89" i="18"/>
  <c r="H89" i="18"/>
  <c r="G89" i="18"/>
  <c r="F89" i="18"/>
  <c r="E89" i="18"/>
  <c r="D89" i="18"/>
  <c r="C89" i="18"/>
  <c r="B89" i="18"/>
  <c r="L88" i="18"/>
  <c r="K88" i="18"/>
  <c r="J88" i="18"/>
  <c r="I88" i="18"/>
  <c r="H88" i="18"/>
  <c r="G88" i="18"/>
  <c r="F88" i="18"/>
  <c r="E88" i="18"/>
  <c r="D88" i="18"/>
  <c r="C88" i="18"/>
  <c r="B88" i="18"/>
  <c r="L87" i="18"/>
  <c r="K87" i="18"/>
  <c r="J87" i="18"/>
  <c r="I87" i="18"/>
  <c r="H87" i="18"/>
  <c r="G87" i="18"/>
  <c r="F87" i="18"/>
  <c r="E87" i="18"/>
  <c r="D87" i="18"/>
  <c r="C87" i="18"/>
  <c r="B87" i="18"/>
  <c r="L86" i="18"/>
  <c r="K86" i="18"/>
  <c r="J86" i="18"/>
  <c r="I86" i="18"/>
  <c r="H86" i="18"/>
  <c r="G86" i="18"/>
  <c r="F86" i="18"/>
  <c r="E86" i="18"/>
  <c r="D86" i="18"/>
  <c r="C86" i="18"/>
  <c r="B86" i="18"/>
  <c r="L85" i="18"/>
  <c r="K85" i="18"/>
  <c r="J85" i="18"/>
  <c r="I85" i="18"/>
  <c r="H85" i="18"/>
  <c r="G85" i="18"/>
  <c r="F85" i="18"/>
  <c r="E85" i="18"/>
  <c r="D85" i="18"/>
  <c r="C85" i="18"/>
  <c r="B85" i="18"/>
  <c r="L84" i="18"/>
  <c r="K84" i="18"/>
  <c r="J84" i="18"/>
  <c r="I84" i="18"/>
  <c r="H84" i="18"/>
  <c r="G84" i="18"/>
  <c r="F84" i="18"/>
  <c r="E84" i="18"/>
  <c r="D84" i="18"/>
  <c r="C84" i="18"/>
  <c r="B84" i="18"/>
  <c r="L83" i="18"/>
  <c r="K83" i="18"/>
  <c r="J83" i="18"/>
  <c r="I83" i="18"/>
  <c r="H83" i="18"/>
  <c r="G83" i="18"/>
  <c r="F83" i="18"/>
  <c r="E83" i="18"/>
  <c r="D83" i="18"/>
  <c r="C83" i="18"/>
  <c r="B83" i="18"/>
  <c r="L82" i="18"/>
  <c r="K82" i="18"/>
  <c r="J82" i="18"/>
  <c r="I82" i="18"/>
  <c r="H82" i="18"/>
  <c r="G82" i="18"/>
  <c r="F82" i="18"/>
  <c r="E82" i="18"/>
  <c r="D82" i="18"/>
  <c r="C82" i="18"/>
  <c r="B82" i="18"/>
  <c r="L81" i="18"/>
  <c r="K81" i="18"/>
  <c r="J81" i="18"/>
  <c r="I81" i="18"/>
  <c r="H81" i="18"/>
  <c r="G81" i="18"/>
  <c r="F81" i="18"/>
  <c r="E81" i="18"/>
  <c r="D81" i="18"/>
  <c r="C81" i="18"/>
  <c r="B81" i="18"/>
  <c r="L80" i="18"/>
  <c r="K80" i="18"/>
  <c r="J80" i="18"/>
  <c r="I80" i="18"/>
  <c r="H80" i="18"/>
  <c r="G80" i="18"/>
  <c r="F80" i="18"/>
  <c r="E80" i="18"/>
  <c r="D80" i="18"/>
  <c r="C80" i="18"/>
  <c r="B80" i="18"/>
  <c r="L79" i="18"/>
  <c r="K79" i="18"/>
  <c r="J79" i="18"/>
  <c r="I79" i="18"/>
  <c r="H79" i="18"/>
  <c r="G79" i="18"/>
  <c r="F79" i="18"/>
  <c r="E79" i="18"/>
  <c r="D79" i="18"/>
  <c r="C79" i="18"/>
  <c r="B79" i="18"/>
  <c r="L78" i="18"/>
  <c r="K78" i="18"/>
  <c r="J78" i="18"/>
  <c r="I78" i="18"/>
  <c r="H78" i="18"/>
  <c r="G78" i="18"/>
  <c r="F78" i="18"/>
  <c r="E78" i="18"/>
  <c r="D78" i="18"/>
  <c r="C78" i="18"/>
  <c r="B78" i="18"/>
  <c r="L77" i="18"/>
  <c r="K77" i="18"/>
  <c r="J77" i="18"/>
  <c r="I77" i="18"/>
  <c r="H77" i="18"/>
  <c r="G77" i="18"/>
  <c r="F77" i="18"/>
  <c r="E77" i="18"/>
  <c r="D77" i="18"/>
  <c r="C77" i="18"/>
  <c r="B77" i="18"/>
  <c r="L76" i="18"/>
  <c r="K76" i="18"/>
  <c r="J76" i="18"/>
  <c r="I76" i="18"/>
  <c r="H76" i="18"/>
  <c r="G76" i="18"/>
  <c r="F76" i="18"/>
  <c r="E76" i="18"/>
  <c r="D76" i="18"/>
  <c r="C76" i="18"/>
  <c r="B76" i="18"/>
  <c r="L75" i="18"/>
  <c r="K75" i="18"/>
  <c r="J75" i="18"/>
  <c r="I75" i="18"/>
  <c r="H75" i="18"/>
  <c r="G75" i="18"/>
  <c r="F75" i="18"/>
  <c r="E75" i="18"/>
  <c r="D75" i="18"/>
  <c r="C75" i="18"/>
  <c r="B75" i="18"/>
  <c r="L74" i="18"/>
  <c r="K74" i="18"/>
  <c r="J74" i="18"/>
  <c r="I74" i="18"/>
  <c r="H74" i="18"/>
  <c r="G74" i="18"/>
  <c r="F74" i="18"/>
  <c r="E74" i="18"/>
  <c r="D74" i="18"/>
  <c r="C74" i="18"/>
  <c r="B74" i="18"/>
  <c r="L73" i="18"/>
  <c r="K73" i="18"/>
  <c r="J73" i="18"/>
  <c r="I73" i="18"/>
  <c r="H73" i="18"/>
  <c r="G73" i="18"/>
  <c r="F73" i="18"/>
  <c r="E73" i="18"/>
  <c r="D73" i="18"/>
  <c r="C73" i="18"/>
  <c r="B73" i="18"/>
  <c r="L72" i="18"/>
  <c r="K72" i="18"/>
  <c r="J72" i="18"/>
  <c r="I72" i="18"/>
  <c r="H72" i="18"/>
  <c r="G72" i="18"/>
  <c r="F72" i="18"/>
  <c r="E72" i="18"/>
  <c r="D72" i="18"/>
  <c r="C72" i="18"/>
  <c r="B72" i="18"/>
  <c r="L71" i="18"/>
  <c r="K71" i="18"/>
  <c r="J71" i="18"/>
  <c r="I71" i="18"/>
  <c r="H71" i="18"/>
  <c r="G71" i="18"/>
  <c r="F71" i="18"/>
  <c r="E71" i="18"/>
  <c r="D71" i="18"/>
  <c r="C71" i="18"/>
  <c r="B71" i="18"/>
  <c r="L70" i="18"/>
  <c r="K70" i="18"/>
  <c r="J70" i="18"/>
  <c r="I70" i="18"/>
  <c r="H70" i="18"/>
  <c r="G70" i="18"/>
  <c r="F70" i="18"/>
  <c r="E70" i="18"/>
  <c r="D70" i="18"/>
  <c r="C70" i="18"/>
  <c r="B70" i="18"/>
  <c r="L69" i="18"/>
  <c r="K69" i="18"/>
  <c r="J69" i="18"/>
  <c r="I69" i="18"/>
  <c r="H69" i="18"/>
  <c r="G69" i="18"/>
  <c r="F69" i="18"/>
  <c r="E69" i="18"/>
  <c r="D69" i="18"/>
  <c r="C69" i="18"/>
  <c r="B69" i="18"/>
  <c r="L68" i="18"/>
  <c r="K68" i="18"/>
  <c r="J68" i="18"/>
  <c r="I68" i="18"/>
  <c r="H68" i="18"/>
  <c r="G68" i="18"/>
  <c r="F68" i="18"/>
  <c r="E68" i="18"/>
  <c r="D68" i="18"/>
  <c r="C68" i="18"/>
  <c r="B68" i="18"/>
  <c r="L67" i="18"/>
  <c r="K67" i="18"/>
  <c r="J67" i="18"/>
  <c r="I67" i="18"/>
  <c r="H67" i="18"/>
  <c r="G67" i="18"/>
  <c r="F67" i="18"/>
  <c r="E67" i="18"/>
  <c r="D67" i="18"/>
  <c r="C67" i="18"/>
  <c r="B67" i="18"/>
  <c r="L66" i="18"/>
  <c r="K66" i="18"/>
  <c r="J66" i="18"/>
  <c r="I66" i="18"/>
  <c r="H66" i="18"/>
  <c r="G66" i="18"/>
  <c r="F66" i="18"/>
  <c r="E66" i="18"/>
  <c r="D66" i="18"/>
  <c r="C66" i="18"/>
  <c r="B66" i="18"/>
  <c r="L65" i="18"/>
  <c r="K65" i="18"/>
  <c r="J65" i="18"/>
  <c r="I65" i="18"/>
  <c r="H65" i="18"/>
  <c r="G65" i="18"/>
  <c r="F65" i="18"/>
  <c r="E65" i="18"/>
  <c r="D65" i="18"/>
  <c r="C65" i="18"/>
  <c r="B65" i="18"/>
  <c r="L64" i="18"/>
  <c r="K64" i="18"/>
  <c r="J64" i="18"/>
  <c r="I64" i="18"/>
  <c r="H64" i="18"/>
  <c r="G64" i="18"/>
  <c r="F64" i="18"/>
  <c r="E64" i="18"/>
  <c r="D64" i="18"/>
  <c r="C64" i="18"/>
  <c r="B64" i="18"/>
  <c r="L63" i="18"/>
  <c r="K63" i="18"/>
  <c r="J63" i="18"/>
  <c r="I63" i="18"/>
  <c r="H63" i="18"/>
  <c r="G63" i="18"/>
  <c r="F63" i="18"/>
  <c r="E63" i="18"/>
  <c r="D63" i="18"/>
  <c r="C63" i="18"/>
  <c r="B63" i="18"/>
  <c r="L62" i="18"/>
  <c r="K62" i="18"/>
  <c r="J62" i="18"/>
  <c r="I62" i="18"/>
  <c r="H62" i="18"/>
  <c r="G62" i="18"/>
  <c r="F62" i="18"/>
  <c r="E62" i="18"/>
  <c r="D62" i="18"/>
  <c r="C62" i="18"/>
  <c r="B62" i="18"/>
  <c r="L61" i="18"/>
  <c r="K61" i="18"/>
  <c r="J61" i="18"/>
  <c r="I61" i="18"/>
  <c r="H61" i="18"/>
  <c r="G61" i="18"/>
  <c r="F61" i="18"/>
  <c r="E61" i="18"/>
  <c r="D61" i="18"/>
  <c r="C61" i="18"/>
  <c r="B61" i="18"/>
  <c r="L60" i="18"/>
  <c r="K60" i="18"/>
  <c r="J60" i="18"/>
  <c r="I60" i="18"/>
  <c r="H60" i="18"/>
  <c r="G60" i="18"/>
  <c r="F60" i="18"/>
  <c r="E60" i="18"/>
  <c r="D60" i="18"/>
  <c r="C60" i="18"/>
  <c r="B60" i="18"/>
  <c r="L59" i="18"/>
  <c r="K59" i="18"/>
  <c r="J59" i="18"/>
  <c r="I59" i="18"/>
  <c r="H59" i="18"/>
  <c r="G59" i="18"/>
  <c r="F59" i="18"/>
  <c r="E59" i="18"/>
  <c r="D59" i="18"/>
  <c r="C59" i="18"/>
  <c r="B59" i="18"/>
  <c r="L58" i="18"/>
  <c r="K58" i="18"/>
  <c r="J58" i="18"/>
  <c r="I58" i="18"/>
  <c r="H58" i="18"/>
  <c r="G58" i="18"/>
  <c r="F58" i="18"/>
  <c r="E58" i="18"/>
  <c r="D58" i="18"/>
  <c r="C58" i="18"/>
  <c r="B58" i="18"/>
  <c r="L57" i="18"/>
  <c r="K57" i="18"/>
  <c r="J57" i="18"/>
  <c r="I57" i="18"/>
  <c r="H57" i="18"/>
  <c r="G57" i="18"/>
  <c r="F57" i="18"/>
  <c r="E57" i="18"/>
  <c r="D57" i="18"/>
  <c r="C57" i="18"/>
  <c r="B57" i="18"/>
  <c r="L56" i="18"/>
  <c r="K56" i="18"/>
  <c r="J56" i="18"/>
  <c r="I56" i="18"/>
  <c r="H56" i="18"/>
  <c r="G56" i="18"/>
  <c r="F56" i="18"/>
  <c r="E56" i="18"/>
  <c r="D56" i="18"/>
  <c r="C56" i="18"/>
  <c r="B56" i="18"/>
  <c r="L55" i="18"/>
  <c r="K55" i="18"/>
  <c r="J55" i="18"/>
  <c r="I55" i="18"/>
  <c r="H55" i="18"/>
  <c r="G55" i="18"/>
  <c r="F55" i="18"/>
  <c r="E55" i="18"/>
  <c r="D55" i="18"/>
  <c r="C55" i="18"/>
  <c r="B55" i="18"/>
  <c r="L54" i="18"/>
  <c r="K54" i="18"/>
  <c r="J54" i="18"/>
  <c r="I54" i="18"/>
  <c r="H54" i="18"/>
  <c r="G54" i="18"/>
  <c r="F54" i="18"/>
  <c r="E54" i="18"/>
  <c r="D54" i="18"/>
  <c r="C54" i="18"/>
  <c r="B54" i="18"/>
  <c r="L53" i="18"/>
  <c r="K53" i="18"/>
  <c r="J53" i="18"/>
  <c r="I53" i="18"/>
  <c r="H53" i="18"/>
  <c r="G53" i="18"/>
  <c r="F53" i="18"/>
  <c r="E53" i="18"/>
  <c r="D53" i="18"/>
  <c r="C53" i="18"/>
  <c r="B53" i="18"/>
  <c r="L52" i="18"/>
  <c r="K52" i="18"/>
  <c r="J52" i="18"/>
  <c r="I52" i="18"/>
  <c r="H52" i="18"/>
  <c r="G52" i="18"/>
  <c r="F52" i="18"/>
  <c r="E52" i="18"/>
  <c r="D52" i="18"/>
  <c r="C52" i="18"/>
  <c r="B52" i="18"/>
  <c r="L51" i="18"/>
  <c r="K51" i="18"/>
  <c r="J51" i="18"/>
  <c r="I51" i="18"/>
  <c r="H51" i="18"/>
  <c r="G51" i="18"/>
  <c r="F51" i="18"/>
  <c r="E51" i="18"/>
  <c r="D51" i="18"/>
  <c r="C51" i="18"/>
  <c r="B51" i="18"/>
  <c r="L50" i="18"/>
  <c r="K50" i="18"/>
  <c r="J50" i="18"/>
  <c r="I50" i="18"/>
  <c r="H50" i="18"/>
  <c r="G50" i="18"/>
  <c r="F50" i="18"/>
  <c r="E50" i="18"/>
  <c r="D50" i="18"/>
  <c r="C50" i="18"/>
  <c r="B50" i="18"/>
  <c r="L49" i="18"/>
  <c r="K49" i="18"/>
  <c r="J49" i="18"/>
  <c r="I49" i="18"/>
  <c r="H49" i="18"/>
  <c r="G49" i="18"/>
  <c r="F49" i="18"/>
  <c r="E49" i="18"/>
  <c r="D49" i="18"/>
  <c r="C49" i="18"/>
  <c r="B49" i="18"/>
  <c r="L48" i="18"/>
  <c r="K48" i="18"/>
  <c r="J48" i="18"/>
  <c r="I48" i="18"/>
  <c r="H48" i="18"/>
  <c r="G48" i="18"/>
  <c r="F48" i="18"/>
  <c r="E48" i="18"/>
  <c r="D48" i="18"/>
  <c r="C48" i="18"/>
  <c r="B48" i="18"/>
  <c r="L47" i="18"/>
  <c r="K47" i="18"/>
  <c r="J47" i="18"/>
  <c r="I47" i="18"/>
  <c r="H47" i="18"/>
  <c r="G47" i="18"/>
  <c r="F47" i="18"/>
  <c r="E47" i="18"/>
  <c r="D47" i="18"/>
  <c r="C47" i="18"/>
  <c r="B47" i="18"/>
  <c r="L46" i="18"/>
  <c r="K46" i="18"/>
  <c r="J46" i="18"/>
  <c r="I46" i="18"/>
  <c r="H46" i="18"/>
  <c r="G46" i="18"/>
  <c r="F46" i="18"/>
  <c r="E46" i="18"/>
  <c r="D46" i="18"/>
  <c r="C46" i="18"/>
  <c r="B46" i="18"/>
  <c r="L45" i="18"/>
  <c r="K45" i="18"/>
  <c r="J45" i="18"/>
  <c r="I45" i="18"/>
  <c r="H45" i="18"/>
  <c r="G45" i="18"/>
  <c r="F45" i="18"/>
  <c r="E45" i="18"/>
  <c r="D45" i="18"/>
  <c r="C45" i="18"/>
  <c r="B45" i="18"/>
  <c r="L44" i="18"/>
  <c r="K44" i="18"/>
  <c r="J44" i="18"/>
  <c r="I44" i="18"/>
  <c r="H44" i="18"/>
  <c r="G44" i="18"/>
  <c r="F44" i="18"/>
  <c r="E44" i="18"/>
  <c r="D44" i="18"/>
  <c r="C44" i="18"/>
  <c r="B44" i="18"/>
  <c r="L43" i="18"/>
  <c r="K43" i="18"/>
  <c r="J43" i="18"/>
  <c r="I43" i="18"/>
  <c r="H43" i="18"/>
  <c r="G43" i="18"/>
  <c r="F43" i="18"/>
  <c r="E43" i="18"/>
  <c r="D43" i="18"/>
  <c r="C43" i="18"/>
  <c r="B43" i="18"/>
  <c r="L42" i="18"/>
  <c r="K42" i="18"/>
  <c r="J42" i="18"/>
  <c r="I42" i="18"/>
  <c r="H42" i="18"/>
  <c r="G42" i="18"/>
  <c r="F42" i="18"/>
  <c r="E42" i="18"/>
  <c r="D42" i="18"/>
  <c r="C42" i="18"/>
  <c r="B42" i="18"/>
  <c r="L41" i="18"/>
  <c r="K41" i="18"/>
  <c r="J41" i="18"/>
  <c r="I41" i="18"/>
  <c r="H41" i="18"/>
  <c r="G41" i="18"/>
  <c r="F41" i="18"/>
  <c r="E41" i="18"/>
  <c r="D41" i="18"/>
  <c r="C41" i="18"/>
  <c r="B41" i="18"/>
  <c r="L40" i="18"/>
  <c r="K40" i="18"/>
  <c r="J40" i="18"/>
  <c r="I40" i="18"/>
  <c r="H40" i="18"/>
  <c r="G40" i="18"/>
  <c r="F40" i="18"/>
  <c r="E40" i="18"/>
  <c r="D40" i="18"/>
  <c r="C40" i="18"/>
  <c r="B40" i="18"/>
  <c r="L39" i="18"/>
  <c r="K39" i="18"/>
  <c r="J39" i="18"/>
  <c r="I39" i="18"/>
  <c r="H39" i="18"/>
  <c r="G39" i="18"/>
  <c r="F39" i="18"/>
  <c r="E39" i="18"/>
  <c r="D39" i="18"/>
  <c r="C39" i="18"/>
  <c r="B39" i="18"/>
  <c r="L38" i="18"/>
  <c r="K38" i="18"/>
  <c r="J38" i="18"/>
  <c r="I38" i="18"/>
  <c r="H38" i="18"/>
  <c r="G38" i="18"/>
  <c r="F38" i="18"/>
  <c r="E38" i="18"/>
  <c r="D38" i="18"/>
  <c r="C38" i="18"/>
  <c r="B38" i="18"/>
  <c r="L37" i="18"/>
  <c r="K37" i="18"/>
  <c r="J37" i="18"/>
  <c r="I37" i="18"/>
  <c r="H37" i="18"/>
  <c r="G37" i="18"/>
  <c r="F37" i="18"/>
  <c r="E37" i="18"/>
  <c r="D37" i="18"/>
  <c r="C37" i="18"/>
  <c r="B37" i="18"/>
  <c r="L36" i="18"/>
  <c r="K36" i="18"/>
  <c r="J36" i="18"/>
  <c r="I36" i="18"/>
  <c r="H36" i="18"/>
  <c r="G36" i="18"/>
  <c r="F36" i="18"/>
  <c r="E36" i="18"/>
  <c r="D36" i="18"/>
  <c r="C36" i="18"/>
  <c r="B36" i="18"/>
  <c r="C35" i="18"/>
  <c r="D35" i="18"/>
  <c r="E35" i="18"/>
  <c r="F35" i="18"/>
  <c r="G35" i="18"/>
  <c r="H35" i="18"/>
  <c r="I35" i="18"/>
  <c r="J35" i="18"/>
  <c r="K35" i="18"/>
  <c r="L35" i="18"/>
  <c r="B35" i="18"/>
  <c r="C34" i="18"/>
  <c r="D34" i="18"/>
  <c r="E34" i="18"/>
  <c r="F34" i="18"/>
  <c r="G34" i="18"/>
  <c r="H34" i="18"/>
  <c r="I34" i="18"/>
  <c r="J34" i="18"/>
  <c r="K34" i="18"/>
  <c r="L34" i="18"/>
  <c r="B34" i="18"/>
  <c r="C33" i="18"/>
  <c r="D33" i="18"/>
  <c r="E33" i="18"/>
  <c r="F33" i="18"/>
  <c r="G33" i="18"/>
  <c r="H33" i="18"/>
  <c r="I33" i="18"/>
  <c r="J33" i="18"/>
  <c r="K33" i="18"/>
  <c r="L33" i="18"/>
  <c r="B33" i="18"/>
  <c r="C32" i="18"/>
  <c r="D32" i="18"/>
  <c r="E32" i="18"/>
  <c r="F32" i="18"/>
  <c r="G32" i="18"/>
  <c r="H32" i="18"/>
  <c r="I32" i="18"/>
  <c r="J32" i="18"/>
  <c r="K32" i="18"/>
  <c r="L32" i="18"/>
  <c r="B32" i="18"/>
  <c r="C31" i="18"/>
  <c r="D31" i="18"/>
  <c r="E31" i="18"/>
  <c r="F31" i="18"/>
  <c r="G31" i="18"/>
  <c r="H31" i="18"/>
  <c r="I31" i="18"/>
  <c r="J31" i="18"/>
  <c r="K31" i="18"/>
  <c r="L31" i="18"/>
  <c r="B31" i="18"/>
  <c r="C30" i="18"/>
  <c r="D30" i="18"/>
  <c r="E30" i="18"/>
  <c r="F30" i="18"/>
  <c r="G30" i="18"/>
  <c r="H30" i="18"/>
  <c r="I30" i="18"/>
  <c r="J30" i="18"/>
  <c r="K30" i="18"/>
  <c r="L30" i="18"/>
  <c r="B30" i="18"/>
  <c r="C29" i="18"/>
  <c r="D29" i="18"/>
  <c r="E29" i="18"/>
  <c r="F29" i="18"/>
  <c r="G29" i="18"/>
  <c r="H29" i="18"/>
  <c r="I29" i="18"/>
  <c r="J29" i="18"/>
  <c r="K29" i="18"/>
  <c r="L29" i="18"/>
  <c r="B29" i="18"/>
  <c r="C28" i="18"/>
  <c r="D28" i="18"/>
  <c r="E28" i="18"/>
  <c r="F28" i="18"/>
  <c r="G28" i="18"/>
  <c r="H28" i="18"/>
  <c r="I28" i="18"/>
  <c r="J28" i="18"/>
  <c r="K28" i="18"/>
  <c r="L28" i="18"/>
  <c r="B28" i="18"/>
  <c r="B8" i="18" l="1"/>
  <c r="F12" i="17"/>
  <c r="F11" i="17"/>
  <c r="F10" i="17"/>
  <c r="F9" i="17"/>
  <c r="F8" i="17"/>
  <c r="N363" i="18"/>
  <c r="N362" i="18"/>
  <c r="N361" i="18"/>
  <c r="N360" i="18"/>
  <c r="N359" i="18"/>
  <c r="N358" i="18"/>
  <c r="N357" i="18"/>
  <c r="N356" i="18"/>
  <c r="N355" i="18"/>
  <c r="N354" i="18"/>
  <c r="N353" i="18"/>
  <c r="N352" i="18"/>
  <c r="N351" i="18"/>
  <c r="N350" i="18"/>
  <c r="N349" i="18"/>
  <c r="N348" i="18"/>
  <c r="N347" i="18"/>
  <c r="N346" i="18"/>
  <c r="N345" i="18"/>
  <c r="N344" i="18"/>
  <c r="N343" i="18"/>
  <c r="N342" i="18"/>
  <c r="N341" i="18"/>
  <c r="N340" i="18"/>
  <c r="N339" i="18"/>
  <c r="N338" i="18"/>
  <c r="N337" i="18"/>
  <c r="N336" i="18"/>
  <c r="N335" i="18"/>
  <c r="N334" i="18"/>
  <c r="N333" i="18"/>
  <c r="N332" i="18"/>
  <c r="N331" i="18"/>
  <c r="N330" i="18"/>
  <c r="N329" i="18"/>
  <c r="N328" i="18"/>
  <c r="N327" i="18"/>
  <c r="N326" i="18"/>
  <c r="N325" i="18"/>
  <c r="N324" i="18"/>
  <c r="N323" i="18"/>
  <c r="N322" i="18"/>
  <c r="N321" i="18"/>
  <c r="N320" i="18"/>
  <c r="N319" i="18"/>
  <c r="N318" i="18"/>
  <c r="N317" i="18"/>
  <c r="N316" i="18"/>
  <c r="N315" i="18"/>
  <c r="N314" i="18"/>
  <c r="N313" i="18"/>
  <c r="N312" i="18"/>
  <c r="N311" i="18"/>
  <c r="N310" i="18"/>
  <c r="N309" i="18"/>
  <c r="N308" i="18"/>
  <c r="N307" i="18"/>
  <c r="N306" i="18"/>
  <c r="N305" i="18"/>
  <c r="N304" i="18"/>
  <c r="N303" i="18"/>
  <c r="N302" i="18"/>
  <c r="N301" i="18"/>
  <c r="N300" i="18"/>
  <c r="N299" i="18"/>
  <c r="N298" i="18"/>
  <c r="N297" i="18"/>
  <c r="N296" i="18"/>
  <c r="N295" i="18"/>
  <c r="N294" i="18"/>
  <c r="N293" i="18"/>
  <c r="N292" i="18"/>
  <c r="N291" i="18"/>
  <c r="N290" i="18"/>
  <c r="N289" i="18"/>
  <c r="N288" i="18"/>
  <c r="N287" i="18"/>
  <c r="N286" i="18"/>
  <c r="N285" i="18"/>
  <c r="N284" i="18"/>
  <c r="N283" i="18"/>
  <c r="N282" i="18"/>
  <c r="N281" i="18"/>
  <c r="N280" i="18"/>
  <c r="N279" i="18"/>
  <c r="N278" i="18"/>
  <c r="N277" i="18"/>
  <c r="N276" i="18"/>
  <c r="N275" i="18"/>
  <c r="N274" i="18"/>
  <c r="N273" i="18"/>
  <c r="N272" i="18"/>
  <c r="N271" i="18"/>
  <c r="N270" i="18"/>
  <c r="N269" i="18"/>
  <c r="N268" i="18"/>
  <c r="N267" i="18"/>
  <c r="N266" i="18"/>
  <c r="N265" i="18"/>
  <c r="N264" i="18"/>
  <c r="N263" i="18"/>
  <c r="N262" i="18"/>
  <c r="N261" i="18"/>
  <c r="N260" i="18"/>
  <c r="N259" i="18"/>
  <c r="N258" i="18"/>
  <c r="N257" i="18"/>
  <c r="N256" i="18"/>
  <c r="N255" i="18"/>
  <c r="N254" i="18"/>
  <c r="N253" i="18"/>
  <c r="N252" i="18"/>
  <c r="N251" i="18"/>
  <c r="N250" i="18"/>
  <c r="N249" i="18"/>
  <c r="N248" i="18"/>
  <c r="N247" i="18"/>
  <c r="N246" i="18"/>
  <c r="N245" i="18"/>
  <c r="N244" i="18"/>
  <c r="N243" i="18"/>
  <c r="N242" i="18"/>
  <c r="N241" i="18"/>
  <c r="N240" i="18"/>
  <c r="N239" i="18"/>
  <c r="N238" i="18"/>
  <c r="N237" i="18"/>
  <c r="N236" i="18"/>
  <c r="N235" i="18"/>
  <c r="N234" i="18"/>
  <c r="N233" i="18"/>
  <c r="N232" i="18"/>
  <c r="N231" i="18"/>
  <c r="N230" i="18"/>
  <c r="N229" i="18"/>
  <c r="N228" i="18"/>
  <c r="N227" i="18"/>
  <c r="N226" i="18"/>
  <c r="N225" i="18"/>
  <c r="N224" i="18"/>
  <c r="N223" i="18"/>
  <c r="N222" i="18"/>
  <c r="N221" i="18"/>
  <c r="N220" i="18"/>
  <c r="N219" i="18"/>
  <c r="N218" i="18"/>
  <c r="N217" i="18"/>
  <c r="N216" i="18"/>
  <c r="N215" i="18"/>
  <c r="N214" i="18"/>
  <c r="N213" i="18"/>
  <c r="N212" i="18"/>
  <c r="N211" i="18"/>
  <c r="N210" i="18"/>
  <c r="N209" i="18"/>
  <c r="N208" i="18"/>
  <c r="N207" i="18"/>
  <c r="N206" i="18"/>
  <c r="N205" i="18"/>
  <c r="N204" i="18"/>
  <c r="N203" i="18"/>
  <c r="N202" i="18"/>
  <c r="N201" i="18"/>
  <c r="N200" i="18"/>
  <c r="N199" i="18"/>
  <c r="N198" i="18"/>
  <c r="N197" i="18"/>
  <c r="N196" i="18"/>
  <c r="N195" i="18"/>
  <c r="N194" i="18"/>
  <c r="N193" i="18"/>
  <c r="N192" i="18"/>
  <c r="N191" i="18"/>
  <c r="N190" i="18"/>
  <c r="N189" i="18"/>
  <c r="N188" i="18"/>
  <c r="N187" i="18"/>
  <c r="N186" i="18"/>
  <c r="N185" i="18"/>
  <c r="N184" i="18"/>
  <c r="N183" i="18"/>
  <c r="N182" i="18"/>
  <c r="N181" i="18"/>
  <c r="N180" i="18"/>
  <c r="N179" i="18"/>
  <c r="N178" i="18"/>
  <c r="N177" i="18"/>
  <c r="N176" i="18"/>
  <c r="N175" i="18"/>
  <c r="N174" i="18"/>
  <c r="N173" i="18"/>
  <c r="N172" i="18"/>
  <c r="N171" i="18"/>
  <c r="N170" i="18"/>
  <c r="N169" i="18"/>
  <c r="N168" i="18"/>
  <c r="N167" i="18"/>
  <c r="N166" i="18"/>
  <c r="N165" i="18"/>
  <c r="N164" i="18"/>
  <c r="N163" i="18"/>
  <c r="N162" i="18"/>
  <c r="N161" i="18"/>
  <c r="N160" i="18"/>
  <c r="N159" i="18"/>
  <c r="N158" i="18"/>
  <c r="N157" i="18"/>
  <c r="N156" i="18"/>
  <c r="N155" i="18"/>
  <c r="N154" i="18"/>
  <c r="N153" i="18"/>
  <c r="N152" i="18"/>
  <c r="N151" i="18"/>
  <c r="N150" i="18"/>
  <c r="N149" i="18"/>
  <c r="N148" i="18"/>
  <c r="N147" i="18"/>
  <c r="N146" i="18"/>
  <c r="N145" i="18"/>
  <c r="N144" i="18"/>
  <c r="N143" i="18"/>
  <c r="N142" i="18"/>
  <c r="N141" i="18"/>
  <c r="N140" i="18"/>
  <c r="N139" i="18"/>
  <c r="N138" i="18"/>
  <c r="N137" i="18"/>
  <c r="N136" i="18"/>
  <c r="N135" i="18"/>
  <c r="N134" i="18"/>
  <c r="N133" i="18"/>
  <c r="N132" i="18"/>
  <c r="N131" i="18"/>
  <c r="N130" i="18"/>
  <c r="N129" i="18"/>
  <c r="N128" i="18"/>
  <c r="N127" i="18"/>
  <c r="N126" i="18"/>
  <c r="N125" i="18"/>
  <c r="N124" i="18"/>
  <c r="N123" i="18"/>
  <c r="N122" i="18"/>
  <c r="N121" i="18"/>
  <c r="N120" i="18"/>
  <c r="N119" i="18"/>
  <c r="N118" i="18"/>
  <c r="N117" i="18"/>
  <c r="N116" i="18"/>
  <c r="N115" i="18"/>
  <c r="N114" i="18"/>
  <c r="N113" i="18"/>
  <c r="N112" i="18"/>
  <c r="N111" i="18"/>
  <c r="N110" i="18"/>
  <c r="N109" i="18"/>
  <c r="N108" i="18"/>
  <c r="N107" i="18"/>
  <c r="N106" i="18"/>
  <c r="N105" i="18"/>
  <c r="N104" i="18"/>
  <c r="N103" i="18"/>
  <c r="N102" i="18"/>
  <c r="N101" i="18"/>
  <c r="N100" i="18"/>
  <c r="N99" i="18"/>
  <c r="N98" i="18"/>
  <c r="N97" i="18"/>
  <c r="N96" i="18"/>
  <c r="N95" i="18"/>
  <c r="N94" i="18"/>
  <c r="N93" i="18"/>
  <c r="N92" i="18"/>
  <c r="N91" i="18"/>
  <c r="N90" i="18"/>
  <c r="N89" i="18"/>
  <c r="N88" i="18"/>
  <c r="N87" i="18"/>
  <c r="N86" i="18"/>
  <c r="N85" i="18"/>
  <c r="N84" i="18"/>
  <c r="N83" i="18"/>
  <c r="N82" i="18"/>
  <c r="N81" i="18"/>
  <c r="N80" i="18"/>
  <c r="N79" i="18"/>
  <c r="N78" i="18"/>
  <c r="N77" i="18"/>
  <c r="N76" i="18"/>
  <c r="N75" i="18"/>
  <c r="N74" i="18"/>
  <c r="N73" i="18"/>
  <c r="N72" i="18"/>
  <c r="N71" i="18"/>
  <c r="N70" i="18"/>
  <c r="N69" i="18"/>
  <c r="N68" i="18"/>
  <c r="N67" i="18"/>
  <c r="N66" i="18"/>
  <c r="N65" i="18"/>
  <c r="N64" i="18"/>
  <c r="N63" i="18"/>
  <c r="N62" i="18"/>
  <c r="N61" i="18"/>
  <c r="N60" i="18"/>
  <c r="N59" i="18"/>
  <c r="N58" i="18"/>
  <c r="N57" i="18"/>
  <c r="N56" i="18"/>
  <c r="N55" i="18"/>
  <c r="N54" i="18"/>
  <c r="N53" i="18"/>
  <c r="N52" i="18"/>
  <c r="N51" i="18"/>
  <c r="N50" i="18"/>
  <c r="N49" i="18"/>
  <c r="N48" i="18"/>
  <c r="N47" i="18"/>
  <c r="N46" i="18"/>
  <c r="N45" i="18"/>
  <c r="N44" i="18"/>
  <c r="N43" i="18"/>
  <c r="N42" i="18"/>
  <c r="N41" i="18"/>
  <c r="N40" i="18"/>
  <c r="N39" i="18"/>
  <c r="N38" i="18"/>
  <c r="N37" i="18"/>
  <c r="N36" i="18"/>
  <c r="N35" i="18"/>
  <c r="N34" i="18"/>
  <c r="N33" i="18"/>
  <c r="N32" i="18"/>
  <c r="N31" i="18"/>
  <c r="N30" i="18"/>
  <c r="N29" i="18"/>
  <c r="N28" i="18"/>
  <c r="N27" i="18"/>
  <c r="N26" i="18"/>
  <c r="N25" i="18"/>
  <c r="N24" i="18"/>
  <c r="N23" i="18"/>
  <c r="N22" i="18"/>
  <c r="N21" i="18"/>
  <c r="N20" i="18"/>
  <c r="N19" i="18"/>
  <c r="N18" i="18"/>
  <c r="N17" i="18"/>
  <c r="N16" i="18"/>
  <c r="N15" i="18"/>
  <c r="N14" i="18"/>
  <c r="N13" i="18"/>
  <c r="N12" i="18"/>
  <c r="N11" i="18"/>
  <c r="O10" i="18" s="1"/>
  <c r="G7" i="17"/>
  <c r="E7" i="17"/>
  <c r="X19" i="18" l="1"/>
  <c r="T26" i="18"/>
  <c r="S119" i="18"/>
  <c r="T14" i="18"/>
  <c r="R22" i="18"/>
  <c r="X24" i="18"/>
  <c r="W44" i="18"/>
  <c r="Q53" i="18"/>
  <c r="W60" i="18"/>
  <c r="Q83" i="18"/>
  <c r="Q93" i="18"/>
  <c r="O103" i="18"/>
  <c r="Y110" i="18"/>
  <c r="W117" i="18"/>
  <c r="S145" i="18"/>
  <c r="P16" i="18"/>
  <c r="V18" i="18"/>
  <c r="P29" i="18"/>
  <c r="Y41" i="18"/>
  <c r="R46" i="18"/>
  <c r="Q126" i="18"/>
  <c r="X17" i="18"/>
  <c r="R30" i="18"/>
  <c r="S51" i="18"/>
  <c r="S71" i="18"/>
  <c r="S81" i="18"/>
  <c r="V91" i="18"/>
  <c r="S101" i="18"/>
  <c r="W135" i="18"/>
  <c r="O188" i="18"/>
  <c r="R23" i="18"/>
  <c r="V34" i="18"/>
  <c r="P37" i="18"/>
  <c r="Q43" i="18"/>
  <c r="Y69" i="18"/>
  <c r="Y79" i="18"/>
  <c r="Y162" i="18"/>
  <c r="V65" i="18"/>
  <c r="T12" i="18"/>
  <c r="X16" i="18"/>
  <c r="P18" i="18"/>
  <c r="R19" i="18"/>
  <c r="T20" i="18"/>
  <c r="X21" i="18"/>
  <c r="X22" i="18"/>
  <c r="P24" i="18"/>
  <c r="T28" i="18"/>
  <c r="V32" i="18"/>
  <c r="V36" i="18"/>
  <c r="R38" i="18"/>
  <c r="V39" i="18"/>
  <c r="W40" i="18"/>
  <c r="U42" i="18"/>
  <c r="Y43" i="18"/>
  <c r="Q45" i="18"/>
  <c r="S47" i="18"/>
  <c r="Q49" i="18"/>
  <c r="U50" i="18"/>
  <c r="V59" i="18"/>
  <c r="Q61" i="18"/>
  <c r="R70" i="18"/>
  <c r="R80" i="18"/>
  <c r="U82" i="18"/>
  <c r="W92" i="18"/>
  <c r="Y102" i="18"/>
  <c r="S109" i="18"/>
  <c r="O111" i="18"/>
  <c r="Q118" i="18"/>
  <c r="W125" i="18"/>
  <c r="S127" i="18"/>
  <c r="S161" i="18"/>
  <c r="O163" i="18"/>
  <c r="Y187" i="18"/>
  <c r="S189" i="18"/>
  <c r="V12" i="18"/>
  <c r="P14" i="18"/>
  <c r="T18" i="18"/>
  <c r="V19" i="18"/>
  <c r="V20" i="18"/>
  <c r="V24" i="18"/>
  <c r="P26" i="18"/>
  <c r="R27" i="18"/>
  <c r="P30" i="18"/>
  <c r="R31" i="18"/>
  <c r="X32" i="18"/>
  <c r="P34" i="18"/>
  <c r="V35" i="18"/>
  <c r="U38" i="18"/>
  <c r="Y39" i="18"/>
  <c r="Y47" i="18"/>
  <c r="S49" i="18"/>
  <c r="R54" i="18"/>
  <c r="R64" i="18"/>
  <c r="U66" i="18"/>
  <c r="W76" i="18"/>
  <c r="Y85" i="18"/>
  <c r="S87" i="18"/>
  <c r="Y98" i="18"/>
  <c r="S105" i="18"/>
  <c r="O107" i="18"/>
  <c r="Q114" i="18"/>
  <c r="W121" i="18"/>
  <c r="S123" i="18"/>
  <c r="W131" i="18"/>
  <c r="Y171" i="18"/>
  <c r="S173" i="18"/>
  <c r="O204" i="18"/>
  <c r="R294" i="18"/>
  <c r="R296" i="18"/>
  <c r="U307" i="18"/>
  <c r="U309" i="18"/>
  <c r="V331" i="18"/>
  <c r="X333" i="18"/>
  <c r="X13" i="18"/>
  <c r="X14" i="18"/>
  <c r="R16" i="18"/>
  <c r="R20" i="18"/>
  <c r="P21" i="18"/>
  <c r="T22" i="18"/>
  <c r="X26" i="18"/>
  <c r="R28" i="18"/>
  <c r="X29" i="18"/>
  <c r="T30" i="18"/>
  <c r="R32" i="18"/>
  <c r="X33" i="18"/>
  <c r="X34" i="18"/>
  <c r="R36" i="18"/>
  <c r="S39" i="18"/>
  <c r="R40" i="18"/>
  <c r="V43" i="18"/>
  <c r="R50" i="18"/>
  <c r="V51" i="18"/>
  <c r="Y53" i="18"/>
  <c r="S55" i="18"/>
  <c r="Y63" i="18"/>
  <c r="S65" i="18"/>
  <c r="Q67" i="18"/>
  <c r="V75" i="18"/>
  <c r="Q77" i="18"/>
  <c r="R86" i="18"/>
  <c r="S97" i="18"/>
  <c r="O99" i="18"/>
  <c r="Y106" i="18"/>
  <c r="W113" i="18"/>
  <c r="S115" i="18"/>
  <c r="Q122" i="18"/>
  <c r="W139" i="18"/>
  <c r="O153" i="18"/>
  <c r="U172" i="18"/>
  <c r="Y203" i="18"/>
  <c r="S205" i="18"/>
  <c r="V295" i="18"/>
  <c r="S308" i="18"/>
  <c r="R330" i="18"/>
  <c r="R332" i="18"/>
  <c r="P334" i="18"/>
  <c r="X339" i="18"/>
  <c r="R12" i="18"/>
  <c r="P13" i="18"/>
  <c r="R14" i="18"/>
  <c r="R15" i="18"/>
  <c r="V16" i="18"/>
  <c r="X18" i="18"/>
  <c r="P22" i="18"/>
  <c r="R24" i="18"/>
  <c r="X25" i="18"/>
  <c r="V26" i="18"/>
  <c r="V27" i="18"/>
  <c r="V28" i="18"/>
  <c r="X30" i="18"/>
  <c r="P32" i="18"/>
  <c r="T34" i="18"/>
  <c r="R35" i="18"/>
  <c r="T36" i="18"/>
  <c r="Y37" i="18"/>
  <c r="S41" i="18"/>
  <c r="Y45" i="18"/>
  <c r="Q47" i="18"/>
  <c r="R48" i="18"/>
  <c r="Q51" i="18"/>
  <c r="W52" i="18"/>
  <c r="Y55" i="18"/>
  <c r="S57" i="18"/>
  <c r="Q59" i="18"/>
  <c r="R62" i="18"/>
  <c r="V67" i="18"/>
  <c r="Q69" i="18"/>
  <c r="R72" i="18"/>
  <c r="U74" i="18"/>
  <c r="Y77" i="18"/>
  <c r="S79" i="18"/>
  <c r="W84" i="18"/>
  <c r="Y87" i="18"/>
  <c r="S89" i="18"/>
  <c r="Q91" i="18"/>
  <c r="Q94" i="18"/>
  <c r="U112" i="18"/>
  <c r="Y130" i="18"/>
  <c r="Y134" i="18"/>
  <c r="W141" i="18"/>
  <c r="O143" i="18"/>
  <c r="O149" i="18"/>
  <c r="Y166" i="18"/>
  <c r="Y177" i="18"/>
  <c r="S179" i="18"/>
  <c r="S181" i="18"/>
  <c r="O196" i="18"/>
  <c r="Y211" i="18"/>
  <c r="V289" i="18"/>
  <c r="R56" i="18"/>
  <c r="U58" i="18"/>
  <c r="Y61" i="18"/>
  <c r="S63" i="18"/>
  <c r="W68" i="18"/>
  <c r="Y71" i="18"/>
  <c r="S73" i="18"/>
  <c r="Q75" i="18"/>
  <c r="R78" i="18"/>
  <c r="V83" i="18"/>
  <c r="Q85" i="18"/>
  <c r="R88" i="18"/>
  <c r="U90" i="18"/>
  <c r="W93" i="18"/>
  <c r="S95" i="18"/>
  <c r="W99" i="18"/>
  <c r="W103" i="18"/>
  <c r="W107" i="18"/>
  <c r="W111" i="18"/>
  <c r="O113" i="18"/>
  <c r="O117" i="18"/>
  <c r="O121" i="18"/>
  <c r="O125" i="18"/>
  <c r="S129" i="18"/>
  <c r="O131" i="18"/>
  <c r="S133" i="18"/>
  <c r="O135" i="18"/>
  <c r="S137" i="18"/>
  <c r="Y142" i="18"/>
  <c r="O157" i="18"/>
  <c r="S165" i="18"/>
  <c r="O167" i="18"/>
  <c r="U178" i="18"/>
  <c r="U180" i="18"/>
  <c r="Y195" i="18"/>
  <c r="S197" i="18"/>
  <c r="O212" i="18"/>
  <c r="W256" i="18"/>
  <c r="X347" i="18"/>
  <c r="V297" i="18"/>
  <c r="Q100" i="18"/>
  <c r="X27" i="18"/>
  <c r="O358" i="18"/>
  <c r="P356" i="18"/>
  <c r="W353" i="18"/>
  <c r="W341" i="18"/>
  <c r="P336" i="18"/>
  <c r="V327" i="18"/>
  <c r="S320" i="18"/>
  <c r="U313" i="18"/>
  <c r="U311" i="18"/>
  <c r="S304" i="18"/>
  <c r="V299" i="18"/>
  <c r="R292" i="18"/>
  <c r="R290" i="18"/>
  <c r="V283" i="18"/>
  <c r="U281" i="18"/>
  <c r="U279" i="18"/>
  <c r="U277" i="18"/>
  <c r="U275" i="18"/>
  <c r="U273" i="18"/>
  <c r="U271" i="18"/>
  <c r="U269" i="18"/>
  <c r="U267" i="18"/>
  <c r="U265" i="18"/>
  <c r="U263" i="18"/>
  <c r="U261" i="18"/>
  <c r="U259" i="18"/>
  <c r="W257" i="18"/>
  <c r="W255" i="18"/>
  <c r="W253" i="18"/>
  <c r="W251" i="18"/>
  <c r="W249" i="18"/>
  <c r="W247" i="18"/>
  <c r="W245" i="18"/>
  <c r="W243" i="18"/>
  <c r="W241" i="18"/>
  <c r="W239" i="18"/>
  <c r="W237" i="18"/>
  <c r="U235" i="18"/>
  <c r="U233" i="18"/>
  <c r="U231" i="18"/>
  <c r="U229" i="18"/>
  <c r="U227" i="18"/>
  <c r="U225" i="18"/>
  <c r="U223" i="18"/>
  <c r="U221" i="18"/>
  <c r="U219" i="18"/>
  <c r="U217" i="18"/>
  <c r="U215" i="18"/>
  <c r="U213" i="18"/>
  <c r="U210" i="18"/>
  <c r="S207" i="18"/>
  <c r="Y205" i="18"/>
  <c r="U202" i="18"/>
  <c r="S199" i="18"/>
  <c r="Y197" i="18"/>
  <c r="U194" i="18"/>
  <c r="S191" i="18"/>
  <c r="Y189" i="18"/>
  <c r="U186" i="18"/>
  <c r="S183" i="18"/>
  <c r="Y181" i="18"/>
  <c r="O180" i="18"/>
  <c r="S177" i="18"/>
  <c r="Y175" i="18"/>
  <c r="Y173" i="18"/>
  <c r="U170" i="18"/>
  <c r="S167" i="18"/>
  <c r="Q166" i="18"/>
  <c r="O165" i="18"/>
  <c r="S163" i="18"/>
  <c r="Q162" i="18"/>
  <c r="O161" i="18"/>
  <c r="W159" i="18"/>
  <c r="Y158" i="18"/>
  <c r="S157" i="18"/>
  <c r="W155" i="18"/>
  <c r="Y154" i="18"/>
  <c r="S153" i="18"/>
  <c r="W151" i="18"/>
  <c r="Y150" i="18"/>
  <c r="S149" i="18"/>
  <c r="W147" i="18"/>
  <c r="Y146" i="18"/>
  <c r="V329" i="18"/>
  <c r="Q164" i="18"/>
  <c r="V49" i="18"/>
  <c r="W357" i="18"/>
  <c r="P352" i="18"/>
  <c r="O342" i="18"/>
  <c r="P340" i="18"/>
  <c r="W337" i="18"/>
  <c r="R328" i="18"/>
  <c r="R326" i="18"/>
  <c r="U319" i="18"/>
  <c r="S312" i="18"/>
  <c r="U305" i="18"/>
  <c r="U303" i="18"/>
  <c r="R300" i="18"/>
  <c r="R298" i="18"/>
  <c r="V291" i="18"/>
  <c r="R284" i="18"/>
  <c r="S282" i="18"/>
  <c r="S280" i="18"/>
  <c r="S278" i="18"/>
  <c r="S276" i="18"/>
  <c r="S274" i="18"/>
  <c r="S272" i="18"/>
  <c r="S270" i="18"/>
  <c r="S268" i="18"/>
  <c r="S266" i="18"/>
  <c r="S264" i="18"/>
  <c r="S262" i="18"/>
  <c r="S260" i="18"/>
  <c r="S258" i="18"/>
  <c r="Q256" i="18"/>
  <c r="Q254" i="18"/>
  <c r="Q252" i="18"/>
  <c r="Q250" i="18"/>
  <c r="Q248" i="18"/>
  <c r="Q246" i="18"/>
  <c r="Q244" i="18"/>
  <c r="Q242" i="18"/>
  <c r="Q240" i="18"/>
  <c r="Q238" i="18"/>
  <c r="S236" i="18"/>
  <c r="S234" i="18"/>
  <c r="S232" i="18"/>
  <c r="S230" i="18"/>
  <c r="S228" i="18"/>
  <c r="S226" i="18"/>
  <c r="S224" i="18"/>
  <c r="S222" i="18"/>
  <c r="S220" i="18"/>
  <c r="S218" i="18"/>
  <c r="S216" i="18"/>
  <c r="S214" i="18"/>
  <c r="U212" i="18"/>
  <c r="S211" i="18"/>
  <c r="Y209" i="18"/>
  <c r="U206" i="18"/>
  <c r="S203" i="18"/>
  <c r="Y201" i="18"/>
  <c r="U198" i="18"/>
  <c r="S195" i="18"/>
  <c r="Y193" i="18"/>
  <c r="U190" i="18"/>
  <c r="S187" i="18"/>
  <c r="Y185" i="18"/>
  <c r="U182" i="18"/>
  <c r="Y179" i="18"/>
  <c r="O176" i="18"/>
  <c r="S171" i="18"/>
  <c r="Y169" i="18"/>
  <c r="W165" i="18"/>
  <c r="W161" i="18"/>
  <c r="U160" i="18"/>
  <c r="O159" i="18"/>
  <c r="O155" i="18"/>
  <c r="O151" i="18"/>
  <c r="O147" i="18"/>
  <c r="S143" i="18"/>
  <c r="Q142" i="18"/>
  <c r="O141" i="18"/>
  <c r="S139" i="18"/>
  <c r="Q138" i="18"/>
  <c r="P12" i="18"/>
  <c r="X12" i="18"/>
  <c r="V14" i="18"/>
  <c r="V15" i="18"/>
  <c r="T16" i="18"/>
  <c r="P17" i="18"/>
  <c r="R18" i="18"/>
  <c r="P20" i="18"/>
  <c r="X20" i="18"/>
  <c r="V22" i="18"/>
  <c r="V23" i="18"/>
  <c r="T24" i="18"/>
  <c r="P25" i="18"/>
  <c r="R26" i="18"/>
  <c r="P28" i="18"/>
  <c r="X28" i="18"/>
  <c r="V30" i="18"/>
  <c r="V31" i="18"/>
  <c r="T32" i="18"/>
  <c r="P33" i="18"/>
  <c r="R34" i="18"/>
  <c r="P36" i="18"/>
  <c r="X36" i="18"/>
  <c r="Q39" i="18"/>
  <c r="Q41" i="18"/>
  <c r="R42" i="18"/>
  <c r="S43" i="18"/>
  <c r="R44" i="18"/>
  <c r="S45" i="18"/>
  <c r="U46" i="18"/>
  <c r="V47" i="18"/>
  <c r="W48" i="18"/>
  <c r="Y49" i="18"/>
  <c r="Y51" i="18"/>
  <c r="Q55" i="18"/>
  <c r="Q57" i="18"/>
  <c r="R58" i="18"/>
  <c r="S59" i="18"/>
  <c r="R60" i="18"/>
  <c r="S61" i="18"/>
  <c r="U62" i="18"/>
  <c r="V63" i="18"/>
  <c r="W64" i="18"/>
  <c r="Y65" i="18"/>
  <c r="Y67" i="18"/>
  <c r="Q71" i="18"/>
  <c r="Q73" i="18"/>
  <c r="R74" i="18"/>
  <c r="S75" i="18"/>
  <c r="R76" i="18"/>
  <c r="S77" i="18"/>
  <c r="U78" i="18"/>
  <c r="V79" i="18"/>
  <c r="W80" i="18"/>
  <c r="Y81" i="18"/>
  <c r="Y83" i="18"/>
  <c r="Q87" i="18"/>
  <c r="Q89" i="18"/>
  <c r="R90" i="18"/>
  <c r="S91" i="18"/>
  <c r="R92" i="18"/>
  <c r="S93" i="18"/>
  <c r="Y94" i="18"/>
  <c r="W95" i="18"/>
  <c r="O97" i="18"/>
  <c r="Q98" i="18"/>
  <c r="S99" i="18"/>
  <c r="O101" i="18"/>
  <c r="Q102" i="18"/>
  <c r="S103" i="18"/>
  <c r="O105" i="18"/>
  <c r="Q106" i="18"/>
  <c r="S107" i="18"/>
  <c r="O109" i="18"/>
  <c r="Q110" i="18"/>
  <c r="S111" i="18"/>
  <c r="O115" i="18"/>
  <c r="O119" i="18"/>
  <c r="O123" i="18"/>
  <c r="O127" i="18"/>
  <c r="U128" i="18"/>
  <c r="W129" i="18"/>
  <c r="W133" i="18"/>
  <c r="W137" i="18"/>
  <c r="O139" i="18"/>
  <c r="S141" i="18"/>
  <c r="U144" i="18"/>
  <c r="W145" i="18"/>
  <c r="S147" i="18"/>
  <c r="W149" i="18"/>
  <c r="S151" i="18"/>
  <c r="W153" i="18"/>
  <c r="S155" i="18"/>
  <c r="W157" i="18"/>
  <c r="S159" i="18"/>
  <c r="W163" i="18"/>
  <c r="Y167" i="18"/>
  <c r="S169" i="18"/>
  <c r="Y183" i="18"/>
  <c r="S185" i="18"/>
  <c r="O192" i="18"/>
  <c r="Y199" i="18"/>
  <c r="S201" i="18"/>
  <c r="O208" i="18"/>
  <c r="V287" i="18"/>
  <c r="U315" i="18"/>
  <c r="U317" i="18"/>
  <c r="V323" i="18"/>
  <c r="P344" i="18"/>
  <c r="W349" i="18"/>
  <c r="Q132" i="18"/>
  <c r="X355" i="18"/>
  <c r="T13" i="18"/>
  <c r="T17" i="18"/>
  <c r="T21" i="18"/>
  <c r="T25" i="18"/>
  <c r="T29" i="18"/>
  <c r="T33" i="18"/>
  <c r="T37" i="18"/>
  <c r="O40" i="18"/>
  <c r="O44" i="18"/>
  <c r="O48" i="18"/>
  <c r="O52" i="18"/>
  <c r="O56" i="18"/>
  <c r="O60" i="18"/>
  <c r="O64" i="18"/>
  <c r="O68" i="18"/>
  <c r="O72" i="18"/>
  <c r="O76" i="18"/>
  <c r="O80" i="18"/>
  <c r="O84" i="18"/>
  <c r="R52" i="18"/>
  <c r="S53" i="18"/>
  <c r="U54" i="18"/>
  <c r="V55" i="18"/>
  <c r="W56" i="18"/>
  <c r="Y57" i="18"/>
  <c r="Y59" i="18"/>
  <c r="Q63" i="18"/>
  <c r="Q65" i="18"/>
  <c r="R66" i="18"/>
  <c r="S67" i="18"/>
  <c r="R68" i="18"/>
  <c r="S69" i="18"/>
  <c r="U70" i="18"/>
  <c r="V71" i="18"/>
  <c r="W72" i="18"/>
  <c r="Y73" i="18"/>
  <c r="Y75" i="18"/>
  <c r="Q79" i="18"/>
  <c r="Q81" i="18"/>
  <c r="R82" i="18"/>
  <c r="S83" i="18"/>
  <c r="R84" i="18"/>
  <c r="S85" i="18"/>
  <c r="U86" i="18"/>
  <c r="V87" i="18"/>
  <c r="W88" i="18"/>
  <c r="Y89" i="18"/>
  <c r="Y91" i="18"/>
  <c r="O95" i="18"/>
  <c r="U96" i="18"/>
  <c r="W97" i="18"/>
  <c r="W101" i="18"/>
  <c r="W105" i="18"/>
  <c r="W109" i="18"/>
  <c r="S113" i="18"/>
  <c r="Y114" i="18"/>
  <c r="W115" i="18"/>
  <c r="S117" i="18"/>
  <c r="Y118" i="18"/>
  <c r="W119" i="18"/>
  <c r="S121" i="18"/>
  <c r="Y122" i="18"/>
  <c r="W123" i="18"/>
  <c r="S125" i="18"/>
  <c r="Y126" i="18"/>
  <c r="W127" i="18"/>
  <c r="O129" i="18"/>
  <c r="Q130" i="18"/>
  <c r="S131" i="18"/>
  <c r="O133" i="18"/>
  <c r="Q134" i="18"/>
  <c r="S135" i="18"/>
  <c r="O137" i="18"/>
  <c r="Y138" i="18"/>
  <c r="W143" i="18"/>
  <c r="O145" i="18"/>
  <c r="Q146" i="18"/>
  <c r="Q150" i="18"/>
  <c r="Q154" i="18"/>
  <c r="Q158" i="18"/>
  <c r="O168" i="18"/>
  <c r="S175" i="18"/>
  <c r="O184" i="18"/>
  <c r="Y191" i="18"/>
  <c r="S193" i="18"/>
  <c r="O200" i="18"/>
  <c r="Y207" i="18"/>
  <c r="S209" i="18"/>
  <c r="R286" i="18"/>
  <c r="R288" i="18"/>
  <c r="S316" i="18"/>
  <c r="R322" i="18"/>
  <c r="R324" i="18"/>
  <c r="W345" i="18"/>
  <c r="P348" i="18"/>
  <c r="O350" i="18"/>
  <c r="X35" i="18"/>
  <c r="V321" i="18"/>
  <c r="R13" i="18"/>
  <c r="V13" i="18"/>
  <c r="P15" i="18"/>
  <c r="T15" i="18"/>
  <c r="X15" i="18"/>
  <c r="R17" i="18"/>
  <c r="V17" i="18"/>
  <c r="P19" i="18"/>
  <c r="T19" i="18"/>
  <c r="R21" i="18"/>
  <c r="V21" i="18"/>
  <c r="P23" i="18"/>
  <c r="T23" i="18"/>
  <c r="X23" i="18"/>
  <c r="R25" i="18"/>
  <c r="V25" i="18"/>
  <c r="P27" i="18"/>
  <c r="T27" i="18"/>
  <c r="R29" i="18"/>
  <c r="V29" i="18"/>
  <c r="P31" i="18"/>
  <c r="T31" i="18"/>
  <c r="X31" i="18"/>
  <c r="R33" i="18"/>
  <c r="V33" i="18"/>
  <c r="P35" i="18"/>
  <c r="T35" i="18"/>
  <c r="R37" i="18"/>
  <c r="V37" i="18"/>
  <c r="O38" i="18"/>
  <c r="W38" i="18"/>
  <c r="U40" i="18"/>
  <c r="V41" i="18"/>
  <c r="O42" i="18"/>
  <c r="W42" i="18"/>
  <c r="U44" i="18"/>
  <c r="V45" i="18"/>
  <c r="O46" i="18"/>
  <c r="W46" i="18"/>
  <c r="U48" i="18"/>
  <c r="O50" i="18"/>
  <c r="W50" i="18"/>
  <c r="U52" i="18"/>
  <c r="V53" i="18"/>
  <c r="O54" i="18"/>
  <c r="W54" i="18"/>
  <c r="U56" i="18"/>
  <c r="V57" i="18"/>
  <c r="O58" i="18"/>
  <c r="W58" i="18"/>
  <c r="U60" i="18"/>
  <c r="V61" i="18"/>
  <c r="O62" i="18"/>
  <c r="W62" i="18"/>
  <c r="U64" i="18"/>
  <c r="O66" i="18"/>
  <c r="W66" i="18"/>
  <c r="U68" i="18"/>
  <c r="V69" i="18"/>
  <c r="O70" i="18"/>
  <c r="W70" i="18"/>
  <c r="U72" i="18"/>
  <c r="V73" i="18"/>
  <c r="O74" i="18"/>
  <c r="W74" i="18"/>
  <c r="U76" i="18"/>
  <c r="V77" i="18"/>
  <c r="O78" i="18"/>
  <c r="W78" i="18"/>
  <c r="U80" i="18"/>
  <c r="V81" i="18"/>
  <c r="O82" i="18"/>
  <c r="W82" i="18"/>
  <c r="U84" i="18"/>
  <c r="V85" i="18"/>
  <c r="O86" i="18"/>
  <c r="W86" i="18"/>
  <c r="U88" i="18"/>
  <c r="V89" i="18"/>
  <c r="O90" i="18"/>
  <c r="O88" i="18"/>
  <c r="O92" i="18"/>
  <c r="U94" i="18"/>
  <c r="U98" i="18"/>
  <c r="U102" i="18"/>
  <c r="U106" i="18"/>
  <c r="U110" i="18"/>
  <c r="U114" i="18"/>
  <c r="U118" i="18"/>
  <c r="U122" i="18"/>
  <c r="U126" i="18"/>
  <c r="U130" i="18"/>
  <c r="U134" i="18"/>
  <c r="U138" i="18"/>
  <c r="U142" i="18"/>
  <c r="U146" i="18"/>
  <c r="U150" i="18"/>
  <c r="U154" i="18"/>
  <c r="U158" i="18"/>
  <c r="U162" i="18"/>
  <c r="U166" i="18"/>
  <c r="O172" i="18"/>
  <c r="U174" i="18"/>
  <c r="W90" i="18"/>
  <c r="U92" i="18"/>
  <c r="Q96" i="18"/>
  <c r="Y96" i="18"/>
  <c r="U100" i="18"/>
  <c r="Y100" i="18"/>
  <c r="Q104" i="18"/>
  <c r="U104" i="18"/>
  <c r="Y104" i="18"/>
  <c r="Q108" i="18"/>
  <c r="U108" i="18"/>
  <c r="Y108" i="18"/>
  <c r="Q112" i="18"/>
  <c r="Y112" i="18"/>
  <c r="Q116" i="18"/>
  <c r="U116" i="18"/>
  <c r="Y116" i="18"/>
  <c r="Q120" i="18"/>
  <c r="U120" i="18"/>
  <c r="Y120" i="18"/>
  <c r="Q124" i="18"/>
  <c r="U124" i="18"/>
  <c r="Y124" i="18"/>
  <c r="Q128" i="18"/>
  <c r="Y128" i="18"/>
  <c r="U132" i="18"/>
  <c r="Y132" i="18"/>
  <c r="Q136" i="18"/>
  <c r="U136" i="18"/>
  <c r="Y136" i="18"/>
  <c r="Q140" i="18"/>
  <c r="U140" i="18"/>
  <c r="Y140" i="18"/>
  <c r="Q144" i="18"/>
  <c r="Y144" i="18"/>
  <c r="Q148" i="18"/>
  <c r="U148" i="18"/>
  <c r="Y148" i="18"/>
  <c r="Q152" i="18"/>
  <c r="U152" i="18"/>
  <c r="Y152" i="18"/>
  <c r="Q156" i="18"/>
  <c r="U156" i="18"/>
  <c r="Y156" i="18"/>
  <c r="Q160" i="18"/>
  <c r="Y160" i="18"/>
  <c r="U164" i="18"/>
  <c r="Y164" i="18"/>
  <c r="U168" i="18"/>
  <c r="O170" i="18"/>
  <c r="O174" i="18"/>
  <c r="U176" i="18"/>
  <c r="O178" i="18"/>
  <c r="O182" i="18"/>
  <c r="U184" i="18"/>
  <c r="O186" i="18"/>
  <c r="U188" i="18"/>
  <c r="O190" i="18"/>
  <c r="U192" i="18"/>
  <c r="O194" i="18"/>
  <c r="U196" i="18"/>
  <c r="O198" i="18"/>
  <c r="U200" i="18"/>
  <c r="O202" i="18"/>
  <c r="U204" i="18"/>
  <c r="O206" i="18"/>
  <c r="U208" i="18"/>
  <c r="O210" i="18"/>
  <c r="V285" i="18"/>
  <c r="V293" i="18"/>
  <c r="V301" i="18"/>
  <c r="S302" i="18"/>
  <c r="S306" i="18"/>
  <c r="S310" i="18"/>
  <c r="S314" i="18"/>
  <c r="S318" i="18"/>
  <c r="V325" i="18"/>
  <c r="X335" i="18"/>
  <c r="O338" i="18"/>
  <c r="X343" i="18"/>
  <c r="O346" i="18"/>
  <c r="X351" i="18"/>
  <c r="O354" i="18"/>
  <c r="Q12" i="18"/>
  <c r="U12" i="18"/>
  <c r="Y12" i="18"/>
  <c r="Q13" i="18"/>
  <c r="U13" i="18"/>
  <c r="Y13" i="18"/>
  <c r="Q14" i="18"/>
  <c r="U14" i="18"/>
  <c r="Y14" i="18"/>
  <c r="Q15" i="18"/>
  <c r="U15" i="18"/>
  <c r="Y15" i="18"/>
  <c r="Q16" i="18"/>
  <c r="U16" i="18"/>
  <c r="Y16" i="18"/>
  <c r="Q17" i="18"/>
  <c r="U17" i="18"/>
  <c r="Y17" i="18"/>
  <c r="Q18" i="18"/>
  <c r="U18" i="18"/>
  <c r="Y18" i="18"/>
  <c r="Q19" i="18"/>
  <c r="U19" i="18"/>
  <c r="Y19" i="18"/>
  <c r="Q20" i="18"/>
  <c r="U20" i="18"/>
  <c r="Y20" i="18"/>
  <c r="Q21" i="18"/>
  <c r="U21" i="18"/>
  <c r="Y21" i="18"/>
  <c r="Q22" i="18"/>
  <c r="U22" i="18"/>
  <c r="Y22" i="18"/>
  <c r="Q23" i="18"/>
  <c r="U23" i="18"/>
  <c r="Y23" i="18"/>
  <c r="Q24" i="18"/>
  <c r="U24" i="18"/>
  <c r="Y24" i="18"/>
  <c r="Q25" i="18"/>
  <c r="U25" i="18"/>
  <c r="Y25" i="18"/>
  <c r="Q26" i="18"/>
  <c r="U26" i="18"/>
  <c r="Y26" i="18"/>
  <c r="Q27" i="18"/>
  <c r="U27" i="18"/>
  <c r="Y27" i="18"/>
  <c r="Q28" i="18"/>
  <c r="U28" i="18"/>
  <c r="Y28" i="18"/>
  <c r="Q29" i="18"/>
  <c r="U29" i="18"/>
  <c r="Y29" i="18"/>
  <c r="Q30" i="18"/>
  <c r="U30" i="18"/>
  <c r="Y30" i="18"/>
  <c r="Q31" i="18"/>
  <c r="U31" i="18"/>
  <c r="Y31" i="18"/>
  <c r="Q32" i="18"/>
  <c r="U32" i="18"/>
  <c r="Y32" i="18"/>
  <c r="Q33" i="18"/>
  <c r="U33" i="18"/>
  <c r="Y33" i="18"/>
  <c r="Q34" i="18"/>
  <c r="U34" i="18"/>
  <c r="Y34" i="18"/>
  <c r="Q35" i="18"/>
  <c r="U35" i="18"/>
  <c r="Y35" i="18"/>
  <c r="Q36" i="18"/>
  <c r="U36" i="18"/>
  <c r="Y36" i="18"/>
  <c r="Q37" i="18"/>
  <c r="U37" i="18"/>
  <c r="S38" i="18"/>
  <c r="Y38" i="18"/>
  <c r="R39" i="18"/>
  <c r="W39" i="18"/>
  <c r="Q40" i="18"/>
  <c r="V40" i="18"/>
  <c r="O41" i="18"/>
  <c r="U41" i="18"/>
  <c r="S42" i="18"/>
  <c r="Y42" i="18"/>
  <c r="R43" i="18"/>
  <c r="W43" i="18"/>
  <c r="Q44" i="18"/>
  <c r="V44" i="18"/>
  <c r="O45" i="18"/>
  <c r="U45" i="18"/>
  <c r="S46" i="18"/>
  <c r="Y46" i="18"/>
  <c r="R47" i="18"/>
  <c r="W47" i="18"/>
  <c r="Q48" i="18"/>
  <c r="V48" i="18"/>
  <c r="O49" i="18"/>
  <c r="U49" i="18"/>
  <c r="S50" i="18"/>
  <c r="Y50" i="18"/>
  <c r="R51" i="18"/>
  <c r="W51" i="18"/>
  <c r="Q52" i="18"/>
  <c r="V52" i="18"/>
  <c r="O53" i="18"/>
  <c r="U53" i="18"/>
  <c r="S54" i="18"/>
  <c r="Y54" i="18"/>
  <c r="R55" i="18"/>
  <c r="W55" i="18"/>
  <c r="Q56" i="18"/>
  <c r="V56" i="18"/>
  <c r="O57" i="18"/>
  <c r="U57" i="18"/>
  <c r="S58" i="18"/>
  <c r="Y58" i="18"/>
  <c r="R59" i="18"/>
  <c r="W59" i="18"/>
  <c r="Q60" i="18"/>
  <c r="V60" i="18"/>
  <c r="O61" i="18"/>
  <c r="U61" i="18"/>
  <c r="S62" i="18"/>
  <c r="Y62" i="18"/>
  <c r="R63" i="18"/>
  <c r="W63" i="18"/>
  <c r="Q64" i="18"/>
  <c r="V64" i="18"/>
  <c r="O65" i="18"/>
  <c r="U65" i="18"/>
  <c r="S66" i="18"/>
  <c r="Y66" i="18"/>
  <c r="R67" i="18"/>
  <c r="W67" i="18"/>
  <c r="Q68" i="18"/>
  <c r="V68" i="18"/>
  <c r="O69" i="18"/>
  <c r="U69" i="18"/>
  <c r="S70" i="18"/>
  <c r="Y70" i="18"/>
  <c r="R71" i="18"/>
  <c r="W71" i="18"/>
  <c r="Q72" i="18"/>
  <c r="V72" i="18"/>
  <c r="O73" i="18"/>
  <c r="U73" i="18"/>
  <c r="S74" i="18"/>
  <c r="Y74" i="18"/>
  <c r="R75" i="18"/>
  <c r="W75" i="18"/>
  <c r="Q76" i="18"/>
  <c r="V76" i="18"/>
  <c r="O77" i="18"/>
  <c r="U77" i="18"/>
  <c r="S78" i="18"/>
  <c r="Y78" i="18"/>
  <c r="R79" i="18"/>
  <c r="W79" i="18"/>
  <c r="Q80" i="18"/>
  <c r="V80" i="18"/>
  <c r="O81" i="18"/>
  <c r="U81" i="18"/>
  <c r="S82" i="18"/>
  <c r="Y82" i="18"/>
  <c r="R83" i="18"/>
  <c r="W83" i="18"/>
  <c r="Q84" i="18"/>
  <c r="V84" i="18"/>
  <c r="O85" i="18"/>
  <c r="U85" i="18"/>
  <c r="S86" i="18"/>
  <c r="Y86" i="18"/>
  <c r="R87" i="18"/>
  <c r="W87" i="18"/>
  <c r="Q88" i="18"/>
  <c r="V88" i="18"/>
  <c r="O89" i="18"/>
  <c r="U89" i="18"/>
  <c r="S90" i="18"/>
  <c r="Y90" i="18"/>
  <c r="R91" i="18"/>
  <c r="W91" i="18"/>
  <c r="Q92" i="18"/>
  <c r="V92" i="18"/>
  <c r="O93" i="18"/>
  <c r="U93" i="18"/>
  <c r="O94" i="18"/>
  <c r="W94" i="18"/>
  <c r="Q95" i="18"/>
  <c r="Y95" i="18"/>
  <c r="S96" i="18"/>
  <c r="U97" i="18"/>
  <c r="O98" i="18"/>
  <c r="W98" i="18"/>
  <c r="Q99" i="18"/>
  <c r="Y99" i="18"/>
  <c r="S100" i="18"/>
  <c r="U101" i="18"/>
  <c r="O102" i="18"/>
  <c r="W102" i="18"/>
  <c r="Q103" i="18"/>
  <c r="Y103" i="18"/>
  <c r="S104" i="18"/>
  <c r="U105" i="18"/>
  <c r="O106" i="18"/>
  <c r="W106" i="18"/>
  <c r="Q107" i="18"/>
  <c r="Y107" i="18"/>
  <c r="S108" i="18"/>
  <c r="U109" i="18"/>
  <c r="O110" i="18"/>
  <c r="W110" i="18"/>
  <c r="Q111" i="18"/>
  <c r="Y111" i="18"/>
  <c r="S112" i="18"/>
  <c r="U113" i="18"/>
  <c r="O114" i="18"/>
  <c r="W114" i="18"/>
  <c r="Q115" i="18"/>
  <c r="Y115" i="18"/>
  <c r="S116" i="18"/>
  <c r="U117" i="18"/>
  <c r="O118" i="18"/>
  <c r="W118" i="18"/>
  <c r="Q119" i="18"/>
  <c r="Y119" i="18"/>
  <c r="S120" i="18"/>
  <c r="U121" i="18"/>
  <c r="O122" i="18"/>
  <c r="W122" i="18"/>
  <c r="Q123" i="18"/>
  <c r="Y123" i="18"/>
  <c r="S124" i="18"/>
  <c r="U125" i="18"/>
  <c r="O126" i="18"/>
  <c r="W126" i="18"/>
  <c r="Q127" i="18"/>
  <c r="Y127" i="18"/>
  <c r="S128" i="18"/>
  <c r="U129" i="18"/>
  <c r="O130" i="18"/>
  <c r="W130" i="18"/>
  <c r="Q131" i="18"/>
  <c r="Y131" i="18"/>
  <c r="S132" i="18"/>
  <c r="U133" i="18"/>
  <c r="O134" i="18"/>
  <c r="W134" i="18"/>
  <c r="Q135" i="18"/>
  <c r="Y135" i="18"/>
  <c r="S136" i="18"/>
  <c r="U137" i="18"/>
  <c r="O138" i="18"/>
  <c r="W138" i="18"/>
  <c r="Q139" i="18"/>
  <c r="Y139" i="18"/>
  <c r="S140" i="18"/>
  <c r="U141" i="18"/>
  <c r="O142" i="18"/>
  <c r="W142" i="18"/>
  <c r="Q143" i="18"/>
  <c r="Y143" i="18"/>
  <c r="S144" i="18"/>
  <c r="U145" i="18"/>
  <c r="O146" i="18"/>
  <c r="W146" i="18"/>
  <c r="Q147" i="18"/>
  <c r="Y147" i="18"/>
  <c r="S148" i="18"/>
  <c r="U149" i="18"/>
  <c r="O150" i="18"/>
  <c r="W150" i="18"/>
  <c r="Q151" i="18"/>
  <c r="Y151" i="18"/>
  <c r="S152" i="18"/>
  <c r="U153" i="18"/>
  <c r="O154" i="18"/>
  <c r="W154" i="18"/>
  <c r="Q155" i="18"/>
  <c r="Y155" i="18"/>
  <c r="S156" i="18"/>
  <c r="U157" i="18"/>
  <c r="O158" i="18"/>
  <c r="W158" i="18"/>
  <c r="Q159" i="18"/>
  <c r="Y159" i="18"/>
  <c r="S160" i="18"/>
  <c r="U161" i="18"/>
  <c r="O162" i="18"/>
  <c r="W162" i="18"/>
  <c r="Q163" i="18"/>
  <c r="Y163" i="18"/>
  <c r="S164" i="18"/>
  <c r="U165" i="18"/>
  <c r="O166" i="18"/>
  <c r="W166" i="18"/>
  <c r="Q167" i="18"/>
  <c r="W168" i="18"/>
  <c r="V169" i="18"/>
  <c r="R170" i="18"/>
  <c r="Q171" i="18"/>
  <c r="W172" i="18"/>
  <c r="V173" i="18"/>
  <c r="R174" i="18"/>
  <c r="Q175" i="18"/>
  <c r="W176" i="18"/>
  <c r="V177" i="18"/>
  <c r="R178" i="18"/>
  <c r="Q179" i="18"/>
  <c r="W180" i="18"/>
  <c r="V181" i="18"/>
  <c r="R182" i="18"/>
  <c r="Q183" i="18"/>
  <c r="W184" i="18"/>
  <c r="V185" i="18"/>
  <c r="R186" i="18"/>
  <c r="Q187" i="18"/>
  <c r="W188" i="18"/>
  <c r="V189" i="18"/>
  <c r="R190" i="18"/>
  <c r="Q191" i="18"/>
  <c r="W192" i="18"/>
  <c r="V193" i="18"/>
  <c r="R194" i="18"/>
  <c r="Q195" i="18"/>
  <c r="W196" i="18"/>
  <c r="V197" i="18"/>
  <c r="R198" i="18"/>
  <c r="Q199" i="18"/>
  <c r="W200" i="18"/>
  <c r="V201" i="18"/>
  <c r="R202" i="18"/>
  <c r="Q203" i="18"/>
  <c r="W204" i="18"/>
  <c r="V205" i="18"/>
  <c r="R206" i="18"/>
  <c r="Q207" i="18"/>
  <c r="W208" i="18"/>
  <c r="V209" i="18"/>
  <c r="R210" i="18"/>
  <c r="Q211" i="18"/>
  <c r="W212" i="18"/>
  <c r="Y213" i="18"/>
  <c r="W214" i="18"/>
  <c r="Y215" i="18"/>
  <c r="W216" i="18"/>
  <c r="Y217" i="18"/>
  <c r="W218" i="18"/>
  <c r="Y219" i="18"/>
  <c r="W220" i="18"/>
  <c r="Y221" i="18"/>
  <c r="W222" i="18"/>
  <c r="Y223" i="18"/>
  <c r="W224" i="18"/>
  <c r="Y225" i="18"/>
  <c r="W226" i="18"/>
  <c r="Y227" i="18"/>
  <c r="W228" i="18"/>
  <c r="Y229" i="18"/>
  <c r="W230" i="18"/>
  <c r="Y231" i="18"/>
  <c r="W232" i="18"/>
  <c r="Y233" i="18"/>
  <c r="W234" i="18"/>
  <c r="Y235" i="18"/>
  <c r="W236" i="18"/>
  <c r="Q239" i="18"/>
  <c r="W240" i="18"/>
  <c r="Q243" i="18"/>
  <c r="W244" i="18"/>
  <c r="Q247" i="18"/>
  <c r="W248" i="18"/>
  <c r="Q251" i="18"/>
  <c r="W252" i="18"/>
  <c r="Q255" i="18"/>
  <c r="Y363" i="18"/>
  <c r="U363" i="18"/>
  <c r="Q363" i="18"/>
  <c r="Y362" i="18"/>
  <c r="U362" i="18"/>
  <c r="Q362" i="18"/>
  <c r="Y361" i="18"/>
  <c r="U361" i="18"/>
  <c r="Q361" i="18"/>
  <c r="Y360" i="18"/>
  <c r="U360" i="18"/>
  <c r="Q360" i="18"/>
  <c r="Y359" i="18"/>
  <c r="U359" i="18"/>
  <c r="Q359" i="18"/>
  <c r="Y358" i="18"/>
  <c r="U358" i="18"/>
  <c r="Q358" i="18"/>
  <c r="Y357" i="18"/>
  <c r="U357" i="18"/>
  <c r="Q357" i="18"/>
  <c r="Y356" i="18"/>
  <c r="U356" i="18"/>
  <c r="Q356" i="18"/>
  <c r="Y355" i="18"/>
  <c r="U355" i="18"/>
  <c r="Q355" i="18"/>
  <c r="Y354" i="18"/>
  <c r="U354" i="18"/>
  <c r="Q354" i="18"/>
  <c r="Y353" i="18"/>
  <c r="U353" i="18"/>
  <c r="Q353" i="18"/>
  <c r="Y352" i="18"/>
  <c r="U352" i="18"/>
  <c r="Q352" i="18"/>
  <c r="Y351" i="18"/>
  <c r="U351" i="18"/>
  <c r="Q351" i="18"/>
  <c r="Y350" i="18"/>
  <c r="U350" i="18"/>
  <c r="Q350" i="18"/>
  <c r="Y349" i="18"/>
  <c r="U349" i="18"/>
  <c r="Q349" i="18"/>
  <c r="Y348" i="18"/>
  <c r="U348" i="18"/>
  <c r="Q348" i="18"/>
  <c r="Y347" i="18"/>
  <c r="U347" i="18"/>
  <c r="Q347" i="18"/>
  <c r="Y346" i="18"/>
  <c r="U346" i="18"/>
  <c r="Q346" i="18"/>
  <c r="Y345" i="18"/>
  <c r="U345" i="18"/>
  <c r="Q345" i="18"/>
  <c r="Y344" i="18"/>
  <c r="U344" i="18"/>
  <c r="Q344" i="18"/>
  <c r="Y343" i="18"/>
  <c r="U343" i="18"/>
  <c r="Q343" i="18"/>
  <c r="Y342" i="18"/>
  <c r="U342" i="18"/>
  <c r="Q342" i="18"/>
  <c r="Y341" i="18"/>
  <c r="U341" i="18"/>
  <c r="Q341" i="18"/>
  <c r="Y340" i="18"/>
  <c r="U340" i="18"/>
  <c r="Q340" i="18"/>
  <c r="Y339" i="18"/>
  <c r="U339" i="18"/>
  <c r="Q339" i="18"/>
  <c r="Y338" i="18"/>
  <c r="U338" i="18"/>
  <c r="Q338" i="18"/>
  <c r="Y337" i="18"/>
  <c r="U337" i="18"/>
  <c r="Q337" i="18"/>
  <c r="Y336" i="18"/>
  <c r="U336" i="18"/>
  <c r="Q336" i="18"/>
  <c r="Y335" i="18"/>
  <c r="V363" i="18"/>
  <c r="R363" i="18"/>
  <c r="V362" i="18"/>
  <c r="R362" i="18"/>
  <c r="V361" i="18"/>
  <c r="R361" i="18"/>
  <c r="V360" i="18"/>
  <c r="R360" i="18"/>
  <c r="V359" i="18"/>
  <c r="R359" i="18"/>
  <c r="V358" i="18"/>
  <c r="R358" i="18"/>
  <c r="V357" i="18"/>
  <c r="R357" i="18"/>
  <c r="V356" i="18"/>
  <c r="R356" i="18"/>
  <c r="V355" i="18"/>
  <c r="R355" i="18"/>
  <c r="V354" i="18"/>
  <c r="R354" i="18"/>
  <c r="V353" i="18"/>
  <c r="R353" i="18"/>
  <c r="V352" i="18"/>
  <c r="R352" i="18"/>
  <c r="V351" i="18"/>
  <c r="R351" i="18"/>
  <c r="V350" i="18"/>
  <c r="R350" i="18"/>
  <c r="V349" i="18"/>
  <c r="R349" i="18"/>
  <c r="V348" i="18"/>
  <c r="R348" i="18"/>
  <c r="V347" i="18"/>
  <c r="R347" i="18"/>
  <c r="V346" i="18"/>
  <c r="R346" i="18"/>
  <c r="V345" i="18"/>
  <c r="R345" i="18"/>
  <c r="V344" i="18"/>
  <c r="R344" i="18"/>
  <c r="V343" i="18"/>
  <c r="R343" i="18"/>
  <c r="V342" i="18"/>
  <c r="R342" i="18"/>
  <c r="V341" i="18"/>
  <c r="R341" i="18"/>
  <c r="V340" i="18"/>
  <c r="R340" i="18"/>
  <c r="V339" i="18"/>
  <c r="R339" i="18"/>
  <c r="V338" i="18"/>
  <c r="R338" i="18"/>
  <c r="V337" i="18"/>
  <c r="R337" i="18"/>
  <c r="V336" i="18"/>
  <c r="R336" i="18"/>
  <c r="V335" i="18"/>
  <c r="R335" i="18"/>
  <c r="V334" i="18"/>
  <c r="R334" i="18"/>
  <c r="V333" i="18"/>
  <c r="R333" i="18"/>
  <c r="X363" i="18"/>
  <c r="P363" i="18"/>
  <c r="W362" i="18"/>
  <c r="O362" i="18"/>
  <c r="T361" i="18"/>
  <c r="S360" i="18"/>
  <c r="X359" i="18"/>
  <c r="T363" i="18"/>
  <c r="S362" i="18"/>
  <c r="X361" i="18"/>
  <c r="P361" i="18"/>
  <c r="W360" i="18"/>
  <c r="O360" i="18"/>
  <c r="T359" i="18"/>
  <c r="S358" i="18"/>
  <c r="X357" i="18"/>
  <c r="P357" i="18"/>
  <c r="W356" i="18"/>
  <c r="O356" i="18"/>
  <c r="T355" i="18"/>
  <c r="S354" i="18"/>
  <c r="X353" i="18"/>
  <c r="P353" i="18"/>
  <c r="W352" i="18"/>
  <c r="O352" i="18"/>
  <c r="T351" i="18"/>
  <c r="S350" i="18"/>
  <c r="X349" i="18"/>
  <c r="P349" i="18"/>
  <c r="W348" i="18"/>
  <c r="O348" i="18"/>
  <c r="T347" i="18"/>
  <c r="S346" i="18"/>
  <c r="X345" i="18"/>
  <c r="P345" i="18"/>
  <c r="W344" i="18"/>
  <c r="O344" i="18"/>
  <c r="T343" i="18"/>
  <c r="S342" i="18"/>
  <c r="X341" i="18"/>
  <c r="P341" i="18"/>
  <c r="W340" i="18"/>
  <c r="O340" i="18"/>
  <c r="T339" i="18"/>
  <c r="S338" i="18"/>
  <c r="X337" i="18"/>
  <c r="P337" i="18"/>
  <c r="W336" i="18"/>
  <c r="O336" i="18"/>
  <c r="U335" i="18"/>
  <c r="P335" i="18"/>
  <c r="X334" i="18"/>
  <c r="S334" i="18"/>
  <c r="U333" i="18"/>
  <c r="P333" i="18"/>
  <c r="X332" i="18"/>
  <c r="T332" i="18"/>
  <c r="P332" i="18"/>
  <c r="X331" i="18"/>
  <c r="T331" i="18"/>
  <c r="P331" i="18"/>
  <c r="X330" i="18"/>
  <c r="T330" i="18"/>
  <c r="P330" i="18"/>
  <c r="X329" i="18"/>
  <c r="T329" i="18"/>
  <c r="P329" i="18"/>
  <c r="X328" i="18"/>
  <c r="T328" i="18"/>
  <c r="P328" i="18"/>
  <c r="X327" i="18"/>
  <c r="T327" i="18"/>
  <c r="P327" i="18"/>
  <c r="X326" i="18"/>
  <c r="T326" i="18"/>
  <c r="P326" i="18"/>
  <c r="X325" i="18"/>
  <c r="T325" i="18"/>
  <c r="P325" i="18"/>
  <c r="X324" i="18"/>
  <c r="T324" i="18"/>
  <c r="P324" i="18"/>
  <c r="X323" i="18"/>
  <c r="T323" i="18"/>
  <c r="P323" i="18"/>
  <c r="X322" i="18"/>
  <c r="T322" i="18"/>
  <c r="P322" i="18"/>
  <c r="X321" i="18"/>
  <c r="T321" i="18"/>
  <c r="P321" i="18"/>
  <c r="X320" i="18"/>
  <c r="W363" i="18"/>
  <c r="X362" i="18"/>
  <c r="W361" i="18"/>
  <c r="X360" i="18"/>
  <c r="W359" i="18"/>
  <c r="P358" i="18"/>
  <c r="T357" i="18"/>
  <c r="X356" i="18"/>
  <c r="P355" i="18"/>
  <c r="W354" i="18"/>
  <c r="O353" i="18"/>
  <c r="S352" i="18"/>
  <c r="W351" i="18"/>
  <c r="P350" i="18"/>
  <c r="T349" i="18"/>
  <c r="X348" i="18"/>
  <c r="P347" i="18"/>
  <c r="W346" i="18"/>
  <c r="O345" i="18"/>
  <c r="S344" i="18"/>
  <c r="W343" i="18"/>
  <c r="P342" i="18"/>
  <c r="T341" i="18"/>
  <c r="X340" i="18"/>
  <c r="P339" i="18"/>
  <c r="W338" i="18"/>
  <c r="O337" i="18"/>
  <c r="S336" i="18"/>
  <c r="W335" i="18"/>
  <c r="O335" i="18"/>
  <c r="U334" i="18"/>
  <c r="O334" i="18"/>
  <c r="W333" i="18"/>
  <c r="O333" i="18"/>
  <c r="V332" i="18"/>
  <c r="Q332" i="18"/>
  <c r="W331" i="18"/>
  <c r="R331" i="18"/>
  <c r="Y330" i="18"/>
  <c r="S330" i="18"/>
  <c r="U329" i="18"/>
  <c r="O329" i="18"/>
  <c r="V328" i="18"/>
  <c r="Q328" i="18"/>
  <c r="W327" i="18"/>
  <c r="R327" i="18"/>
  <c r="Y326" i="18"/>
  <c r="S326" i="18"/>
  <c r="U325" i="18"/>
  <c r="O325" i="18"/>
  <c r="V324" i="18"/>
  <c r="Q324" i="18"/>
  <c r="W323" i="18"/>
  <c r="R323" i="18"/>
  <c r="Y322" i="18"/>
  <c r="S322" i="18"/>
  <c r="U321" i="18"/>
  <c r="O321" i="18"/>
  <c r="V320" i="18"/>
  <c r="R320" i="18"/>
  <c r="V319" i="18"/>
  <c r="R319" i="18"/>
  <c r="V318" i="18"/>
  <c r="R318" i="18"/>
  <c r="V317" i="18"/>
  <c r="R317" i="18"/>
  <c r="V316" i="18"/>
  <c r="R316" i="18"/>
  <c r="V315" i="18"/>
  <c r="R315" i="18"/>
  <c r="V314" i="18"/>
  <c r="R314" i="18"/>
  <c r="V313" i="18"/>
  <c r="R313" i="18"/>
  <c r="V312" i="18"/>
  <c r="R312" i="18"/>
  <c r="V311" i="18"/>
  <c r="R311" i="18"/>
  <c r="V310" i="18"/>
  <c r="R310" i="18"/>
  <c r="V309" i="18"/>
  <c r="R309" i="18"/>
  <c r="V308" i="18"/>
  <c r="R308" i="18"/>
  <c r="V307" i="18"/>
  <c r="R307" i="18"/>
  <c r="V306" i="18"/>
  <c r="R306" i="18"/>
  <c r="V305" i="18"/>
  <c r="R305" i="18"/>
  <c r="V304" i="18"/>
  <c r="R304" i="18"/>
  <c r="V303" i="18"/>
  <c r="R303" i="18"/>
  <c r="V302" i="18"/>
  <c r="R302" i="18"/>
  <c r="O363" i="18"/>
  <c r="P362" i="18"/>
  <c r="O361" i="18"/>
  <c r="P360" i="18"/>
  <c r="P359" i="18"/>
  <c r="W358" i="18"/>
  <c r="O357" i="18"/>
  <c r="S356" i="18"/>
  <c r="W355" i="18"/>
  <c r="P354" i="18"/>
  <c r="T353" i="18"/>
  <c r="X352" i="18"/>
  <c r="P351" i="18"/>
  <c r="W350" i="18"/>
  <c r="O349" i="18"/>
  <c r="S348" i="18"/>
  <c r="W347" i="18"/>
  <c r="P346" i="18"/>
  <c r="T345" i="18"/>
  <c r="X344" i="18"/>
  <c r="P343" i="18"/>
  <c r="W342" i="18"/>
  <c r="O341" i="18"/>
  <c r="S340" i="18"/>
  <c r="W339" i="18"/>
  <c r="P338" i="18"/>
  <c r="T337" i="18"/>
  <c r="X336" i="18"/>
  <c r="S335" i="18"/>
  <c r="Y334" i="18"/>
  <c r="Q334" i="18"/>
  <c r="Y333" i="18"/>
  <c r="S333" i="18"/>
  <c r="Y332" i="18"/>
  <c r="S332" i="18"/>
  <c r="U331" i="18"/>
  <c r="O331" i="18"/>
  <c r="V330" i="18"/>
  <c r="Q330" i="18"/>
  <c r="W329" i="18"/>
  <c r="R329" i="18"/>
  <c r="Y328" i="18"/>
  <c r="S328" i="18"/>
  <c r="U327" i="18"/>
  <c r="O327" i="18"/>
  <c r="V326" i="18"/>
  <c r="Q326" i="18"/>
  <c r="W325" i="18"/>
  <c r="R325" i="18"/>
  <c r="Y324" i="18"/>
  <c r="S324" i="18"/>
  <c r="U323" i="18"/>
  <c r="O323" i="18"/>
  <c r="V322" i="18"/>
  <c r="Q322" i="18"/>
  <c r="W321" i="18"/>
  <c r="R321" i="18"/>
  <c r="Y320" i="18"/>
  <c r="T320" i="18"/>
  <c r="P320" i="18"/>
  <c r="X319" i="18"/>
  <c r="T319" i="18"/>
  <c r="P319" i="18"/>
  <c r="X318" i="18"/>
  <c r="T318" i="18"/>
  <c r="P318" i="18"/>
  <c r="X317" i="18"/>
  <c r="T317" i="18"/>
  <c r="P317" i="18"/>
  <c r="X316" i="18"/>
  <c r="T316" i="18"/>
  <c r="P316" i="18"/>
  <c r="X315" i="18"/>
  <c r="T315" i="18"/>
  <c r="P315" i="18"/>
  <c r="X314" i="18"/>
  <c r="T314" i="18"/>
  <c r="P314" i="18"/>
  <c r="X313" i="18"/>
  <c r="T313" i="18"/>
  <c r="P313" i="18"/>
  <c r="X312" i="18"/>
  <c r="T312" i="18"/>
  <c r="P312" i="18"/>
  <c r="X311" i="18"/>
  <c r="T311" i="18"/>
  <c r="P311" i="18"/>
  <c r="X310" i="18"/>
  <c r="T310" i="18"/>
  <c r="P310" i="18"/>
  <c r="X309" i="18"/>
  <c r="T309" i="18"/>
  <c r="P309" i="18"/>
  <c r="X308" i="18"/>
  <c r="T308" i="18"/>
  <c r="P308" i="18"/>
  <c r="X307" i="18"/>
  <c r="T307" i="18"/>
  <c r="P307" i="18"/>
  <c r="X306" i="18"/>
  <c r="T306" i="18"/>
  <c r="P306" i="18"/>
  <c r="X305" i="18"/>
  <c r="T305" i="18"/>
  <c r="P305" i="18"/>
  <c r="X304" i="18"/>
  <c r="T304" i="18"/>
  <c r="P304" i="18"/>
  <c r="X303" i="18"/>
  <c r="T303" i="18"/>
  <c r="P303" i="18"/>
  <c r="X302" i="18"/>
  <c r="T302" i="18"/>
  <c r="P302" i="18"/>
  <c r="X301" i="18"/>
  <c r="T301" i="18"/>
  <c r="P301" i="18"/>
  <c r="X300" i="18"/>
  <c r="T300" i="18"/>
  <c r="P300" i="18"/>
  <c r="X299" i="18"/>
  <c r="T299" i="18"/>
  <c r="P299" i="18"/>
  <c r="X298" i="18"/>
  <c r="T298" i="18"/>
  <c r="P298" i="18"/>
  <c r="X297" i="18"/>
  <c r="T297" i="18"/>
  <c r="P297" i="18"/>
  <c r="X296" i="18"/>
  <c r="T296" i="18"/>
  <c r="P296" i="18"/>
  <c r="X295" i="18"/>
  <c r="T295" i="18"/>
  <c r="P295" i="18"/>
  <c r="X294" i="18"/>
  <c r="T294" i="18"/>
  <c r="P294" i="18"/>
  <c r="X293" i="18"/>
  <c r="T293" i="18"/>
  <c r="P293" i="18"/>
  <c r="X292" i="18"/>
  <c r="T292" i="18"/>
  <c r="P292" i="18"/>
  <c r="X291" i="18"/>
  <c r="T291" i="18"/>
  <c r="P291" i="18"/>
  <c r="X290" i="18"/>
  <c r="T290" i="18"/>
  <c r="P290" i="18"/>
  <c r="X289" i="18"/>
  <c r="T289" i="18"/>
  <c r="P289" i="18"/>
  <c r="X288" i="18"/>
  <c r="T288" i="18"/>
  <c r="P288" i="18"/>
  <c r="X287" i="18"/>
  <c r="T287" i="18"/>
  <c r="P287" i="18"/>
  <c r="X286" i="18"/>
  <c r="T286" i="18"/>
  <c r="P286" i="18"/>
  <c r="X285" i="18"/>
  <c r="T285" i="18"/>
  <c r="P285" i="18"/>
  <c r="X284" i="18"/>
  <c r="T284" i="18"/>
  <c r="P284" i="18"/>
  <c r="X283" i="18"/>
  <c r="T283" i="18"/>
  <c r="S363" i="18"/>
  <c r="S361" i="18"/>
  <c r="S359" i="18"/>
  <c r="T358" i="18"/>
  <c r="S357" i="18"/>
  <c r="T352" i="18"/>
  <c r="S351" i="18"/>
  <c r="T350" i="18"/>
  <c r="S349" i="18"/>
  <c r="T344" i="18"/>
  <c r="S343" i="18"/>
  <c r="T342" i="18"/>
  <c r="S341" i="18"/>
  <c r="T336" i="18"/>
  <c r="T335" i="18"/>
  <c r="T334" i="18"/>
  <c r="T333" i="18"/>
  <c r="U332" i="18"/>
  <c r="Y331" i="18"/>
  <c r="O330" i="18"/>
  <c r="S329" i="18"/>
  <c r="U328" i="18"/>
  <c r="Y327" i="18"/>
  <c r="O326" i="18"/>
  <c r="S325" i="18"/>
  <c r="U324" i="18"/>
  <c r="Y323" i="18"/>
  <c r="O322" i="18"/>
  <c r="S321" i="18"/>
  <c r="U320" i="18"/>
  <c r="S319" i="18"/>
  <c r="Y318" i="18"/>
  <c r="Q318" i="18"/>
  <c r="W317" i="18"/>
  <c r="O317" i="18"/>
  <c r="U316" i="18"/>
  <c r="S315" i="18"/>
  <c r="Y314" i="18"/>
  <c r="Q314" i="18"/>
  <c r="W313" i="18"/>
  <c r="O313" i="18"/>
  <c r="U312" i="18"/>
  <c r="S311" i="18"/>
  <c r="Y310" i="18"/>
  <c r="Q310" i="18"/>
  <c r="W309" i="18"/>
  <c r="O309" i="18"/>
  <c r="U308" i="18"/>
  <c r="S307" i="18"/>
  <c r="Y306" i="18"/>
  <c r="Q306" i="18"/>
  <c r="W305" i="18"/>
  <c r="O305" i="18"/>
  <c r="U304" i="18"/>
  <c r="S303" i="18"/>
  <c r="Y302" i="18"/>
  <c r="Q302" i="18"/>
  <c r="W301" i="18"/>
  <c r="R301" i="18"/>
  <c r="Y300" i="18"/>
  <c r="S300" i="18"/>
  <c r="U299" i="18"/>
  <c r="O299" i="18"/>
  <c r="V298" i="18"/>
  <c r="Q298" i="18"/>
  <c r="W297" i="18"/>
  <c r="R297" i="18"/>
  <c r="Y296" i="18"/>
  <c r="S296" i="18"/>
  <c r="U295" i="18"/>
  <c r="O295" i="18"/>
  <c r="V294" i="18"/>
  <c r="Q294" i="18"/>
  <c r="W293" i="18"/>
  <c r="R293" i="18"/>
  <c r="Y292" i="18"/>
  <c r="S292" i="18"/>
  <c r="U291" i="18"/>
  <c r="O291" i="18"/>
  <c r="V290" i="18"/>
  <c r="Q290" i="18"/>
  <c r="W289" i="18"/>
  <c r="R289" i="18"/>
  <c r="Y288" i="18"/>
  <c r="S288" i="18"/>
  <c r="U287" i="18"/>
  <c r="O287" i="18"/>
  <c r="V286" i="18"/>
  <c r="Q286" i="18"/>
  <c r="W285" i="18"/>
  <c r="R285" i="18"/>
  <c r="Y284" i="18"/>
  <c r="S284" i="18"/>
  <c r="U283" i="18"/>
  <c r="P283" i="18"/>
  <c r="X282" i="18"/>
  <c r="T282" i="18"/>
  <c r="P282" i="18"/>
  <c r="X281" i="18"/>
  <c r="T281" i="18"/>
  <c r="P281" i="18"/>
  <c r="X280" i="18"/>
  <c r="T280" i="18"/>
  <c r="P280" i="18"/>
  <c r="X279" i="18"/>
  <c r="T279" i="18"/>
  <c r="P279" i="18"/>
  <c r="X278" i="18"/>
  <c r="T278" i="18"/>
  <c r="P278" i="18"/>
  <c r="X277" i="18"/>
  <c r="T277" i="18"/>
  <c r="P277" i="18"/>
  <c r="X276" i="18"/>
  <c r="T276" i="18"/>
  <c r="P276" i="18"/>
  <c r="X275" i="18"/>
  <c r="T275" i="18"/>
  <c r="P275" i="18"/>
  <c r="X274" i="18"/>
  <c r="T274" i="18"/>
  <c r="P274" i="18"/>
  <c r="X273" i="18"/>
  <c r="T273" i="18"/>
  <c r="P273" i="18"/>
  <c r="X272" i="18"/>
  <c r="T272" i="18"/>
  <c r="P272" i="18"/>
  <c r="X271" i="18"/>
  <c r="T271" i="18"/>
  <c r="P271" i="18"/>
  <c r="X270" i="18"/>
  <c r="T270" i="18"/>
  <c r="P270" i="18"/>
  <c r="X269" i="18"/>
  <c r="T269" i="18"/>
  <c r="P269" i="18"/>
  <c r="X268" i="18"/>
  <c r="T268" i="18"/>
  <c r="P268" i="18"/>
  <c r="X267" i="18"/>
  <c r="T267" i="18"/>
  <c r="P267" i="18"/>
  <c r="X266" i="18"/>
  <c r="T266" i="18"/>
  <c r="P266" i="18"/>
  <c r="X265" i="18"/>
  <c r="T265" i="18"/>
  <c r="P265" i="18"/>
  <c r="X264" i="18"/>
  <c r="T264" i="18"/>
  <c r="P264" i="18"/>
  <c r="X263" i="18"/>
  <c r="T263" i="18"/>
  <c r="P263" i="18"/>
  <c r="X262" i="18"/>
  <c r="T262" i="18"/>
  <c r="P262" i="18"/>
  <c r="X261" i="18"/>
  <c r="T261" i="18"/>
  <c r="P261" i="18"/>
  <c r="X260" i="18"/>
  <c r="T260" i="18"/>
  <c r="P260" i="18"/>
  <c r="X259" i="18"/>
  <c r="T259" i="18"/>
  <c r="P259" i="18"/>
  <c r="X258" i="18"/>
  <c r="T258" i="18"/>
  <c r="P258" i="18"/>
  <c r="T362" i="18"/>
  <c r="T360" i="18"/>
  <c r="T356" i="18"/>
  <c r="S355" i="18"/>
  <c r="T354" i="18"/>
  <c r="S353" i="18"/>
  <c r="T348" i="18"/>
  <c r="S347" i="18"/>
  <c r="T346" i="18"/>
  <c r="S345" i="18"/>
  <c r="T340" i="18"/>
  <c r="S339" i="18"/>
  <c r="T338" i="18"/>
  <c r="S337" i="18"/>
  <c r="O332" i="18"/>
  <c r="S331" i="18"/>
  <c r="U330" i="18"/>
  <c r="Y329" i="18"/>
  <c r="O328" i="18"/>
  <c r="S327" i="18"/>
  <c r="U326" i="18"/>
  <c r="Y325" i="18"/>
  <c r="O324" i="18"/>
  <c r="S323" i="18"/>
  <c r="U322" i="18"/>
  <c r="Y321" i="18"/>
  <c r="Q320" i="18"/>
  <c r="W319" i="18"/>
  <c r="O319" i="18"/>
  <c r="U318" i="18"/>
  <c r="S317" i="18"/>
  <c r="Y316" i="18"/>
  <c r="Q316" i="18"/>
  <c r="W315" i="18"/>
  <c r="O315" i="18"/>
  <c r="U314" i="18"/>
  <c r="S313" i="18"/>
  <c r="Y312" i="18"/>
  <c r="Q312" i="18"/>
  <c r="W311" i="18"/>
  <c r="O311" i="18"/>
  <c r="U310" i="18"/>
  <c r="S309" i="18"/>
  <c r="Y308" i="18"/>
  <c r="Q308" i="18"/>
  <c r="W307" i="18"/>
  <c r="O307" i="18"/>
  <c r="U306" i="18"/>
  <c r="S305" i="18"/>
  <c r="Y304" i="18"/>
  <c r="Q304" i="18"/>
  <c r="W303" i="18"/>
  <c r="O303" i="18"/>
  <c r="U302" i="18"/>
  <c r="U301" i="18"/>
  <c r="O301" i="18"/>
  <c r="V300" i="18"/>
  <c r="Q300" i="18"/>
  <c r="W299" i="18"/>
  <c r="R299" i="18"/>
  <c r="Y298" i="18"/>
  <c r="S298" i="18"/>
  <c r="U297" i="18"/>
  <c r="O297" i="18"/>
  <c r="V296" i="18"/>
  <c r="Q296" i="18"/>
  <c r="W295" i="18"/>
  <c r="R295" i="18"/>
  <c r="Y294" i="18"/>
  <c r="S294" i="18"/>
  <c r="U293" i="18"/>
  <c r="O293" i="18"/>
  <c r="V292" i="18"/>
  <c r="Q292" i="18"/>
  <c r="W291" i="18"/>
  <c r="R291" i="18"/>
  <c r="Y290" i="18"/>
  <c r="S290" i="18"/>
  <c r="U289" i="18"/>
  <c r="O289" i="18"/>
  <c r="V288" i="18"/>
  <c r="Q288" i="18"/>
  <c r="W287" i="18"/>
  <c r="R287" i="18"/>
  <c r="Y286" i="18"/>
  <c r="S286" i="18"/>
  <c r="U285" i="18"/>
  <c r="O285" i="18"/>
  <c r="V284" i="18"/>
  <c r="Q284" i="18"/>
  <c r="W283" i="18"/>
  <c r="R283" i="18"/>
  <c r="V282" i="18"/>
  <c r="R282" i="18"/>
  <c r="V281" i="18"/>
  <c r="R281" i="18"/>
  <c r="V280" i="18"/>
  <c r="R280" i="18"/>
  <c r="V279" i="18"/>
  <c r="R279" i="18"/>
  <c r="V278" i="18"/>
  <c r="R278" i="18"/>
  <c r="V277" i="18"/>
  <c r="R277" i="18"/>
  <c r="V276" i="18"/>
  <c r="R276" i="18"/>
  <c r="V275" i="18"/>
  <c r="R275" i="18"/>
  <c r="V274" i="18"/>
  <c r="R274" i="18"/>
  <c r="V273" i="18"/>
  <c r="R273" i="18"/>
  <c r="V272" i="18"/>
  <c r="R272" i="18"/>
  <c r="V271" i="18"/>
  <c r="R271" i="18"/>
  <c r="V270" i="18"/>
  <c r="R270" i="18"/>
  <c r="V269" i="18"/>
  <c r="R269" i="18"/>
  <c r="V268" i="18"/>
  <c r="R268" i="18"/>
  <c r="V267" i="18"/>
  <c r="R267" i="18"/>
  <c r="V266" i="18"/>
  <c r="R266" i="18"/>
  <c r="V265" i="18"/>
  <c r="R265" i="18"/>
  <c r="V264" i="18"/>
  <c r="R264" i="18"/>
  <c r="V263" i="18"/>
  <c r="R263" i="18"/>
  <c r="V262" i="18"/>
  <c r="R262" i="18"/>
  <c r="V261" i="18"/>
  <c r="R261" i="18"/>
  <c r="V260" i="18"/>
  <c r="R260" i="18"/>
  <c r="V259" i="18"/>
  <c r="R259" i="18"/>
  <c r="V258" i="18"/>
  <c r="R258" i="18"/>
  <c r="V257" i="18"/>
  <c r="R257" i="18"/>
  <c r="V256" i="18"/>
  <c r="R256" i="18"/>
  <c r="V255" i="18"/>
  <c r="R255" i="18"/>
  <c r="V254" i="18"/>
  <c r="R254" i="18"/>
  <c r="V253" i="18"/>
  <c r="R253" i="18"/>
  <c r="V252" i="18"/>
  <c r="R252" i="18"/>
  <c r="V251" i="18"/>
  <c r="R251" i="18"/>
  <c r="V250" i="18"/>
  <c r="R250" i="18"/>
  <c r="V249" i="18"/>
  <c r="R249" i="18"/>
  <c r="V248" i="18"/>
  <c r="R248" i="18"/>
  <c r="V247" i="18"/>
  <c r="R247" i="18"/>
  <c r="V246" i="18"/>
  <c r="R246" i="18"/>
  <c r="V245" i="18"/>
  <c r="R245" i="18"/>
  <c r="V244" i="18"/>
  <c r="R244" i="18"/>
  <c r="V243" i="18"/>
  <c r="R243" i="18"/>
  <c r="V242" i="18"/>
  <c r="R242" i="18"/>
  <c r="V241" i="18"/>
  <c r="R241" i="18"/>
  <c r="V240" i="18"/>
  <c r="R240" i="18"/>
  <c r="V239" i="18"/>
  <c r="R239" i="18"/>
  <c r="V238" i="18"/>
  <c r="R238" i="18"/>
  <c r="V237" i="18"/>
  <c r="R237" i="18"/>
  <c r="O359" i="18"/>
  <c r="X354" i="18"/>
  <c r="O351" i="18"/>
  <c r="X346" i="18"/>
  <c r="O343" i="18"/>
  <c r="X338" i="18"/>
  <c r="Q335" i="18"/>
  <c r="W332" i="18"/>
  <c r="Q331" i="18"/>
  <c r="W328" i="18"/>
  <c r="Q327" i="18"/>
  <c r="W324" i="18"/>
  <c r="Q323" i="18"/>
  <c r="W320" i="18"/>
  <c r="Y319" i="18"/>
  <c r="W318" i="18"/>
  <c r="Y317" i="18"/>
  <c r="W316" i="18"/>
  <c r="Y315" i="18"/>
  <c r="W314" i="18"/>
  <c r="Y313" i="18"/>
  <c r="W312" i="18"/>
  <c r="Y311" i="18"/>
  <c r="W310" i="18"/>
  <c r="Y309" i="18"/>
  <c r="W308" i="18"/>
  <c r="Y307" i="18"/>
  <c r="W306" i="18"/>
  <c r="Y305" i="18"/>
  <c r="W304" i="18"/>
  <c r="Y303" i="18"/>
  <c r="W302" i="18"/>
  <c r="Y301" i="18"/>
  <c r="O300" i="18"/>
  <c r="S299" i="18"/>
  <c r="U298" i="18"/>
  <c r="Y297" i="18"/>
  <c r="O296" i="18"/>
  <c r="S295" i="18"/>
  <c r="U294" i="18"/>
  <c r="Y293" i="18"/>
  <c r="O292" i="18"/>
  <c r="S291" i="18"/>
  <c r="U290" i="18"/>
  <c r="Y289" i="18"/>
  <c r="O288" i="18"/>
  <c r="S287" i="18"/>
  <c r="U286" i="18"/>
  <c r="Y285" i="18"/>
  <c r="O284" i="18"/>
  <c r="S283" i="18"/>
  <c r="Y282" i="18"/>
  <c r="Q282" i="18"/>
  <c r="W281" i="18"/>
  <c r="O281" i="18"/>
  <c r="U280" i="18"/>
  <c r="S279" i="18"/>
  <c r="Y278" i="18"/>
  <c r="Q278" i="18"/>
  <c r="W277" i="18"/>
  <c r="O277" i="18"/>
  <c r="U276" i="18"/>
  <c r="S275" i="18"/>
  <c r="Y274" i="18"/>
  <c r="Q274" i="18"/>
  <c r="W273" i="18"/>
  <c r="O273" i="18"/>
  <c r="U272" i="18"/>
  <c r="S271" i="18"/>
  <c r="Y270" i="18"/>
  <c r="Q270" i="18"/>
  <c r="W269" i="18"/>
  <c r="O269" i="18"/>
  <c r="U268" i="18"/>
  <c r="S267" i="18"/>
  <c r="Y266" i="18"/>
  <c r="Q266" i="18"/>
  <c r="W265" i="18"/>
  <c r="O265" i="18"/>
  <c r="U264" i="18"/>
  <c r="S263" i="18"/>
  <c r="Y262" i="18"/>
  <c r="Q262" i="18"/>
  <c r="W261" i="18"/>
  <c r="O261" i="18"/>
  <c r="U260" i="18"/>
  <c r="S259" i="18"/>
  <c r="Y258" i="18"/>
  <c r="Q258" i="18"/>
  <c r="X257" i="18"/>
  <c r="S257" i="18"/>
  <c r="U256" i="18"/>
  <c r="P256" i="18"/>
  <c r="X255" i="18"/>
  <c r="S255" i="18"/>
  <c r="U254" i="18"/>
  <c r="P254" i="18"/>
  <c r="X253" i="18"/>
  <c r="S253" i="18"/>
  <c r="U252" i="18"/>
  <c r="P252" i="18"/>
  <c r="X251" i="18"/>
  <c r="S251" i="18"/>
  <c r="U250" i="18"/>
  <c r="P250" i="18"/>
  <c r="X249" i="18"/>
  <c r="S249" i="18"/>
  <c r="U248" i="18"/>
  <c r="P248" i="18"/>
  <c r="X247" i="18"/>
  <c r="S247" i="18"/>
  <c r="U246" i="18"/>
  <c r="P246" i="18"/>
  <c r="X245" i="18"/>
  <c r="S245" i="18"/>
  <c r="U244" i="18"/>
  <c r="P244" i="18"/>
  <c r="X243" i="18"/>
  <c r="S243" i="18"/>
  <c r="U242" i="18"/>
  <c r="P242" i="18"/>
  <c r="X241" i="18"/>
  <c r="S241" i="18"/>
  <c r="U240" i="18"/>
  <c r="P240" i="18"/>
  <c r="X239" i="18"/>
  <c r="S239" i="18"/>
  <c r="U238" i="18"/>
  <c r="P238" i="18"/>
  <c r="X237" i="18"/>
  <c r="S237" i="18"/>
  <c r="V236" i="18"/>
  <c r="R236" i="18"/>
  <c r="V235" i="18"/>
  <c r="R235" i="18"/>
  <c r="V234" i="18"/>
  <c r="R234" i="18"/>
  <c r="V233" i="18"/>
  <c r="R233" i="18"/>
  <c r="V232" i="18"/>
  <c r="R232" i="18"/>
  <c r="V231" i="18"/>
  <c r="R231" i="18"/>
  <c r="V230" i="18"/>
  <c r="R230" i="18"/>
  <c r="V229" i="18"/>
  <c r="R229" i="18"/>
  <c r="V228" i="18"/>
  <c r="R228" i="18"/>
  <c r="V227" i="18"/>
  <c r="R227" i="18"/>
  <c r="V226" i="18"/>
  <c r="R226" i="18"/>
  <c r="V225" i="18"/>
  <c r="R225" i="18"/>
  <c r="V224" i="18"/>
  <c r="R224" i="18"/>
  <c r="V223" i="18"/>
  <c r="R223" i="18"/>
  <c r="V222" i="18"/>
  <c r="R222" i="18"/>
  <c r="V221" i="18"/>
  <c r="R221" i="18"/>
  <c r="V220" i="18"/>
  <c r="R220" i="18"/>
  <c r="V219" i="18"/>
  <c r="R219" i="18"/>
  <c r="V218" i="18"/>
  <c r="R218" i="18"/>
  <c r="V217" i="18"/>
  <c r="R217" i="18"/>
  <c r="V216" i="18"/>
  <c r="R216" i="18"/>
  <c r="V215" i="18"/>
  <c r="R215" i="18"/>
  <c r="V214" i="18"/>
  <c r="R214" i="18"/>
  <c r="V213" i="18"/>
  <c r="R213" i="18"/>
  <c r="X358" i="18"/>
  <c r="O355" i="18"/>
  <c r="X350" i="18"/>
  <c r="O347" i="18"/>
  <c r="X342" i="18"/>
  <c r="O339" i="18"/>
  <c r="W334" i="18"/>
  <c r="Q333" i="18"/>
  <c r="W330" i="18"/>
  <c r="Q329" i="18"/>
  <c r="W326" i="18"/>
  <c r="Q325" i="18"/>
  <c r="W322" i="18"/>
  <c r="Q321" i="18"/>
  <c r="O320" i="18"/>
  <c r="Q319" i="18"/>
  <c r="O318" i="18"/>
  <c r="Q317" i="18"/>
  <c r="O316" i="18"/>
  <c r="Q315" i="18"/>
  <c r="O314" i="18"/>
  <c r="Q313" i="18"/>
  <c r="O312" i="18"/>
  <c r="Q311" i="18"/>
  <c r="O310" i="18"/>
  <c r="Q309" i="18"/>
  <c r="O308" i="18"/>
  <c r="Q307" i="18"/>
  <c r="O306" i="18"/>
  <c r="Q305" i="18"/>
  <c r="O304" i="18"/>
  <c r="Q303" i="18"/>
  <c r="O302" i="18"/>
  <c r="S301" i="18"/>
  <c r="U300" i="18"/>
  <c r="Y299" i="18"/>
  <c r="O298" i="18"/>
  <c r="S297" i="18"/>
  <c r="U296" i="18"/>
  <c r="Y295" i="18"/>
  <c r="O294" i="18"/>
  <c r="S293" i="18"/>
  <c r="U292" i="18"/>
  <c r="Y291" i="18"/>
  <c r="O290" i="18"/>
  <c r="S289" i="18"/>
  <c r="U288" i="18"/>
  <c r="Y287" i="18"/>
  <c r="O286" i="18"/>
  <c r="S285" i="18"/>
  <c r="U284" i="18"/>
  <c r="Y283" i="18"/>
  <c r="O283" i="18"/>
  <c r="U282" i="18"/>
  <c r="S281" i="18"/>
  <c r="Y280" i="18"/>
  <c r="Q280" i="18"/>
  <c r="W279" i="18"/>
  <c r="O279" i="18"/>
  <c r="U278" i="18"/>
  <c r="S277" i="18"/>
  <c r="Y276" i="18"/>
  <c r="Q276" i="18"/>
  <c r="W275" i="18"/>
  <c r="O275" i="18"/>
  <c r="U274" i="18"/>
  <c r="S273" i="18"/>
  <c r="Y272" i="18"/>
  <c r="Q272" i="18"/>
  <c r="W271" i="18"/>
  <c r="O271" i="18"/>
  <c r="U270" i="18"/>
  <c r="S269" i="18"/>
  <c r="Y268" i="18"/>
  <c r="Q268" i="18"/>
  <c r="W267" i="18"/>
  <c r="O267" i="18"/>
  <c r="U266" i="18"/>
  <c r="S265" i="18"/>
  <c r="Y264" i="18"/>
  <c r="Q264" i="18"/>
  <c r="W263" i="18"/>
  <c r="O263" i="18"/>
  <c r="U262" i="18"/>
  <c r="S261" i="18"/>
  <c r="Y260" i="18"/>
  <c r="Q260" i="18"/>
  <c r="W259" i="18"/>
  <c r="O259" i="18"/>
  <c r="U258" i="18"/>
  <c r="U257" i="18"/>
  <c r="P257" i="18"/>
  <c r="X256" i="18"/>
  <c r="S256" i="18"/>
  <c r="U255" i="18"/>
  <c r="P255" i="18"/>
  <c r="X254" i="18"/>
  <c r="S254" i="18"/>
  <c r="U253" i="18"/>
  <c r="P253" i="18"/>
  <c r="X252" i="18"/>
  <c r="S252" i="18"/>
  <c r="U251" i="18"/>
  <c r="P251" i="18"/>
  <c r="X250" i="18"/>
  <c r="S250" i="18"/>
  <c r="U249" i="18"/>
  <c r="P249" i="18"/>
  <c r="X248" i="18"/>
  <c r="S248" i="18"/>
  <c r="U247" i="18"/>
  <c r="P247" i="18"/>
  <c r="X246" i="18"/>
  <c r="S246" i="18"/>
  <c r="U245" i="18"/>
  <c r="P245" i="18"/>
  <c r="X244" i="18"/>
  <c r="S244" i="18"/>
  <c r="U243" i="18"/>
  <c r="P243" i="18"/>
  <c r="X242" i="18"/>
  <c r="S242" i="18"/>
  <c r="U241" i="18"/>
  <c r="P241" i="18"/>
  <c r="X240" i="18"/>
  <c r="S240" i="18"/>
  <c r="U239" i="18"/>
  <c r="P239" i="18"/>
  <c r="X238" i="18"/>
  <c r="S238" i="18"/>
  <c r="U237" i="18"/>
  <c r="P237" i="18"/>
  <c r="X236" i="18"/>
  <c r="T236" i="18"/>
  <c r="P236" i="18"/>
  <c r="X235" i="18"/>
  <c r="T235" i="18"/>
  <c r="P235" i="18"/>
  <c r="X234" i="18"/>
  <c r="T234" i="18"/>
  <c r="P234" i="18"/>
  <c r="X233" i="18"/>
  <c r="T233" i="18"/>
  <c r="P233" i="18"/>
  <c r="X232" i="18"/>
  <c r="T232" i="18"/>
  <c r="P232" i="18"/>
  <c r="X231" i="18"/>
  <c r="T231" i="18"/>
  <c r="P231" i="18"/>
  <c r="X230" i="18"/>
  <c r="T230" i="18"/>
  <c r="P230" i="18"/>
  <c r="X229" i="18"/>
  <c r="T229" i="18"/>
  <c r="P229" i="18"/>
  <c r="X228" i="18"/>
  <c r="T228" i="18"/>
  <c r="P228" i="18"/>
  <c r="X227" i="18"/>
  <c r="T227" i="18"/>
  <c r="P227" i="18"/>
  <c r="X226" i="18"/>
  <c r="T226" i="18"/>
  <c r="P226" i="18"/>
  <c r="X225" i="18"/>
  <c r="T225" i="18"/>
  <c r="P225" i="18"/>
  <c r="X224" i="18"/>
  <c r="T224" i="18"/>
  <c r="P224" i="18"/>
  <c r="X223" i="18"/>
  <c r="T223" i="18"/>
  <c r="P223" i="18"/>
  <c r="X222" i="18"/>
  <c r="T222" i="18"/>
  <c r="P222" i="18"/>
  <c r="X221" i="18"/>
  <c r="T221" i="18"/>
  <c r="P221" i="18"/>
  <c r="X220" i="18"/>
  <c r="T220" i="18"/>
  <c r="P220" i="18"/>
  <c r="X219" i="18"/>
  <c r="T219" i="18"/>
  <c r="P219" i="18"/>
  <c r="X218" i="18"/>
  <c r="T218" i="18"/>
  <c r="P218" i="18"/>
  <c r="X217" i="18"/>
  <c r="T217" i="18"/>
  <c r="P217" i="18"/>
  <c r="X216" i="18"/>
  <c r="T216" i="18"/>
  <c r="P216" i="18"/>
  <c r="X215" i="18"/>
  <c r="T215" i="18"/>
  <c r="P215" i="18"/>
  <c r="X214" i="18"/>
  <c r="T214" i="18"/>
  <c r="P214" i="18"/>
  <c r="X213" i="18"/>
  <c r="T213" i="18"/>
  <c r="P213" i="18"/>
  <c r="X212" i="18"/>
  <c r="T212" i="18"/>
  <c r="P212" i="18"/>
  <c r="X211" i="18"/>
  <c r="T211" i="18"/>
  <c r="P211" i="18"/>
  <c r="X210" i="18"/>
  <c r="T210" i="18"/>
  <c r="P210" i="18"/>
  <c r="X209" i="18"/>
  <c r="T209" i="18"/>
  <c r="P209" i="18"/>
  <c r="X208" i="18"/>
  <c r="T208" i="18"/>
  <c r="P208" i="18"/>
  <c r="X207" i="18"/>
  <c r="T207" i="18"/>
  <c r="P207" i="18"/>
  <c r="X206" i="18"/>
  <c r="T206" i="18"/>
  <c r="P206" i="18"/>
  <c r="X205" i="18"/>
  <c r="T205" i="18"/>
  <c r="P205" i="18"/>
  <c r="X204" i="18"/>
  <c r="T204" i="18"/>
  <c r="P204" i="18"/>
  <c r="X203" i="18"/>
  <c r="T203" i="18"/>
  <c r="P203" i="18"/>
  <c r="X202" i="18"/>
  <c r="T202" i="18"/>
  <c r="P202" i="18"/>
  <c r="X201" i="18"/>
  <c r="T201" i="18"/>
  <c r="P201" i="18"/>
  <c r="X200" i="18"/>
  <c r="T200" i="18"/>
  <c r="P200" i="18"/>
  <c r="X199" i="18"/>
  <c r="T199" i="18"/>
  <c r="P199" i="18"/>
  <c r="X198" i="18"/>
  <c r="T198" i="18"/>
  <c r="P198" i="18"/>
  <c r="X197" i="18"/>
  <c r="T197" i="18"/>
  <c r="P197" i="18"/>
  <c r="X196" i="18"/>
  <c r="T196" i="18"/>
  <c r="P196" i="18"/>
  <c r="X195" i="18"/>
  <c r="T195" i="18"/>
  <c r="P195" i="18"/>
  <c r="X194" i="18"/>
  <c r="T194" i="18"/>
  <c r="P194" i="18"/>
  <c r="X193" i="18"/>
  <c r="T193" i="18"/>
  <c r="P193" i="18"/>
  <c r="X192" i="18"/>
  <c r="T192" i="18"/>
  <c r="P192" i="18"/>
  <c r="X191" i="18"/>
  <c r="T191" i="18"/>
  <c r="P191" i="18"/>
  <c r="X190" i="18"/>
  <c r="T190" i="18"/>
  <c r="P190" i="18"/>
  <c r="X189" i="18"/>
  <c r="T189" i="18"/>
  <c r="P189" i="18"/>
  <c r="X188" i="18"/>
  <c r="T188" i="18"/>
  <c r="P188" i="18"/>
  <c r="X187" i="18"/>
  <c r="T187" i="18"/>
  <c r="P187" i="18"/>
  <c r="X186" i="18"/>
  <c r="T186" i="18"/>
  <c r="P186" i="18"/>
  <c r="X185" i="18"/>
  <c r="T185" i="18"/>
  <c r="P185" i="18"/>
  <c r="X184" i="18"/>
  <c r="T184" i="18"/>
  <c r="P184" i="18"/>
  <c r="X183" i="18"/>
  <c r="T183" i="18"/>
  <c r="P183" i="18"/>
  <c r="X182" i="18"/>
  <c r="T182" i="18"/>
  <c r="P182" i="18"/>
  <c r="X181" i="18"/>
  <c r="T181" i="18"/>
  <c r="P181" i="18"/>
  <c r="X180" i="18"/>
  <c r="T180" i="18"/>
  <c r="P180" i="18"/>
  <c r="X179" i="18"/>
  <c r="T179" i="18"/>
  <c r="P179" i="18"/>
  <c r="X178" i="18"/>
  <c r="T178" i="18"/>
  <c r="P178" i="18"/>
  <c r="X177" i="18"/>
  <c r="T177" i="18"/>
  <c r="P177" i="18"/>
  <c r="X176" i="18"/>
  <c r="T176" i="18"/>
  <c r="P176" i="18"/>
  <c r="X175" i="18"/>
  <c r="T175" i="18"/>
  <c r="P175" i="18"/>
  <c r="X174" i="18"/>
  <c r="T174" i="18"/>
  <c r="P174" i="18"/>
  <c r="X173" i="18"/>
  <c r="T173" i="18"/>
  <c r="P173" i="18"/>
  <c r="X172" i="18"/>
  <c r="T172" i="18"/>
  <c r="P172" i="18"/>
  <c r="X171" i="18"/>
  <c r="T171" i="18"/>
  <c r="P171" i="18"/>
  <c r="X170" i="18"/>
  <c r="T170" i="18"/>
  <c r="P170" i="18"/>
  <c r="X169" i="18"/>
  <c r="T169" i="18"/>
  <c r="P169" i="18"/>
  <c r="X168" i="18"/>
  <c r="T168" i="18"/>
  <c r="P168" i="18"/>
  <c r="X167" i="18"/>
  <c r="T167" i="18"/>
  <c r="Q301" i="18"/>
  <c r="W298" i="18"/>
  <c r="Q297" i="18"/>
  <c r="W294" i="18"/>
  <c r="Q293" i="18"/>
  <c r="W290" i="18"/>
  <c r="Q289" i="18"/>
  <c r="W286" i="18"/>
  <c r="Q285" i="18"/>
  <c r="W282" i="18"/>
  <c r="Y281" i="18"/>
  <c r="W280" i="18"/>
  <c r="Y279" i="18"/>
  <c r="W278" i="18"/>
  <c r="Y277" i="18"/>
  <c r="W276" i="18"/>
  <c r="Y275" i="18"/>
  <c r="W274" i="18"/>
  <c r="Y273" i="18"/>
  <c r="W272" i="18"/>
  <c r="Y271" i="18"/>
  <c r="W270" i="18"/>
  <c r="Y269" i="18"/>
  <c r="W268" i="18"/>
  <c r="Y267" i="18"/>
  <c r="W266" i="18"/>
  <c r="Y265" i="18"/>
  <c r="W264" i="18"/>
  <c r="Y263" i="18"/>
  <c r="W262" i="18"/>
  <c r="Y261" i="18"/>
  <c r="W260" i="18"/>
  <c r="Y259" i="18"/>
  <c r="W258" i="18"/>
  <c r="Y257" i="18"/>
  <c r="O257" i="18"/>
  <c r="T256" i="18"/>
  <c r="Y255" i="18"/>
  <c r="O255" i="18"/>
  <c r="T254" i="18"/>
  <c r="Y253" i="18"/>
  <c r="O253" i="18"/>
  <c r="T252" i="18"/>
  <c r="Y251" i="18"/>
  <c r="O251" i="18"/>
  <c r="T250" i="18"/>
  <c r="Y249" i="18"/>
  <c r="O249" i="18"/>
  <c r="T248" i="18"/>
  <c r="Y247" i="18"/>
  <c r="O247" i="18"/>
  <c r="T246" i="18"/>
  <c r="Y245" i="18"/>
  <c r="O245" i="18"/>
  <c r="T244" i="18"/>
  <c r="Y243" i="18"/>
  <c r="O243" i="18"/>
  <c r="T242" i="18"/>
  <c r="Y241" i="18"/>
  <c r="O241" i="18"/>
  <c r="T240" i="18"/>
  <c r="Y239" i="18"/>
  <c r="O239" i="18"/>
  <c r="T238" i="18"/>
  <c r="Y237" i="18"/>
  <c r="O237" i="18"/>
  <c r="U236" i="18"/>
  <c r="S235" i="18"/>
  <c r="Y234" i="18"/>
  <c r="Q234" i="18"/>
  <c r="W233" i="18"/>
  <c r="O233" i="18"/>
  <c r="U232" i="18"/>
  <c r="S231" i="18"/>
  <c r="Y230" i="18"/>
  <c r="Q230" i="18"/>
  <c r="W229" i="18"/>
  <c r="O229" i="18"/>
  <c r="U228" i="18"/>
  <c r="S227" i="18"/>
  <c r="Y226" i="18"/>
  <c r="Q226" i="18"/>
  <c r="W225" i="18"/>
  <c r="O225" i="18"/>
  <c r="U224" i="18"/>
  <c r="S223" i="18"/>
  <c r="Y222" i="18"/>
  <c r="Q222" i="18"/>
  <c r="W221" i="18"/>
  <c r="O221" i="18"/>
  <c r="U220" i="18"/>
  <c r="S219" i="18"/>
  <c r="Y218" i="18"/>
  <c r="Q218" i="18"/>
  <c r="W217" i="18"/>
  <c r="O217" i="18"/>
  <c r="U216" i="18"/>
  <c r="S215" i="18"/>
  <c r="Y214" i="18"/>
  <c r="Q214" i="18"/>
  <c r="W213" i="18"/>
  <c r="O213" i="18"/>
  <c r="V212" i="18"/>
  <c r="Q212" i="18"/>
  <c r="W211" i="18"/>
  <c r="R211" i="18"/>
  <c r="Y210" i="18"/>
  <c r="S210" i="18"/>
  <c r="U209" i="18"/>
  <c r="O209" i="18"/>
  <c r="V208" i="18"/>
  <c r="Q208" i="18"/>
  <c r="W207" i="18"/>
  <c r="R207" i="18"/>
  <c r="Y206" i="18"/>
  <c r="S206" i="18"/>
  <c r="U205" i="18"/>
  <c r="O205" i="18"/>
  <c r="V204" i="18"/>
  <c r="Q204" i="18"/>
  <c r="W203" i="18"/>
  <c r="R203" i="18"/>
  <c r="Y202" i="18"/>
  <c r="S202" i="18"/>
  <c r="U201" i="18"/>
  <c r="O201" i="18"/>
  <c r="V200" i="18"/>
  <c r="Q200" i="18"/>
  <c r="W199" i="18"/>
  <c r="R199" i="18"/>
  <c r="Y198" i="18"/>
  <c r="S198" i="18"/>
  <c r="U197" i="18"/>
  <c r="O197" i="18"/>
  <c r="V196" i="18"/>
  <c r="Q196" i="18"/>
  <c r="W195" i="18"/>
  <c r="R195" i="18"/>
  <c r="Y194" i="18"/>
  <c r="S194" i="18"/>
  <c r="U193" i="18"/>
  <c r="O193" i="18"/>
  <c r="V192" i="18"/>
  <c r="Q192" i="18"/>
  <c r="W191" i="18"/>
  <c r="R191" i="18"/>
  <c r="Y190" i="18"/>
  <c r="S190" i="18"/>
  <c r="U189" i="18"/>
  <c r="O189" i="18"/>
  <c r="V188" i="18"/>
  <c r="Q188" i="18"/>
  <c r="W187" i="18"/>
  <c r="R187" i="18"/>
  <c r="Y186" i="18"/>
  <c r="S186" i="18"/>
  <c r="U185" i="18"/>
  <c r="O185" i="18"/>
  <c r="V184" i="18"/>
  <c r="Q184" i="18"/>
  <c r="W183" i="18"/>
  <c r="R183" i="18"/>
  <c r="Y182" i="18"/>
  <c r="S182" i="18"/>
  <c r="U181" i="18"/>
  <c r="O181" i="18"/>
  <c r="V180" i="18"/>
  <c r="Q180" i="18"/>
  <c r="W179" i="18"/>
  <c r="R179" i="18"/>
  <c r="Y178" i="18"/>
  <c r="S178" i="18"/>
  <c r="U177" i="18"/>
  <c r="O177" i="18"/>
  <c r="V176" i="18"/>
  <c r="Q176" i="18"/>
  <c r="W175" i="18"/>
  <c r="R175" i="18"/>
  <c r="Y174" i="18"/>
  <c r="S174" i="18"/>
  <c r="U173" i="18"/>
  <c r="O173" i="18"/>
  <c r="V172" i="18"/>
  <c r="Q172" i="18"/>
  <c r="W171" i="18"/>
  <c r="R171" i="18"/>
  <c r="Y170" i="18"/>
  <c r="S170" i="18"/>
  <c r="U169" i="18"/>
  <c r="O169" i="18"/>
  <c r="V168" i="18"/>
  <c r="Q168" i="18"/>
  <c r="W167" i="18"/>
  <c r="R167" i="18"/>
  <c r="V166" i="18"/>
  <c r="R166" i="18"/>
  <c r="V165" i="18"/>
  <c r="R165" i="18"/>
  <c r="V164" i="18"/>
  <c r="R164" i="18"/>
  <c r="V163" i="18"/>
  <c r="R163" i="18"/>
  <c r="V162" i="18"/>
  <c r="R162" i="18"/>
  <c r="V161" i="18"/>
  <c r="R161" i="18"/>
  <c r="V160" i="18"/>
  <c r="R160" i="18"/>
  <c r="V159" i="18"/>
  <c r="R159" i="18"/>
  <c r="V158" i="18"/>
  <c r="R158" i="18"/>
  <c r="V157" i="18"/>
  <c r="R157" i="18"/>
  <c r="V156" i="18"/>
  <c r="R156" i="18"/>
  <c r="V155" i="18"/>
  <c r="R155" i="18"/>
  <c r="V154" i="18"/>
  <c r="R154" i="18"/>
  <c r="V153" i="18"/>
  <c r="R153" i="18"/>
  <c r="V152" i="18"/>
  <c r="R152" i="18"/>
  <c r="V151" i="18"/>
  <c r="R151" i="18"/>
  <c r="V150" i="18"/>
  <c r="R150" i="18"/>
  <c r="V149" i="18"/>
  <c r="R149" i="18"/>
  <c r="V148" i="18"/>
  <c r="R148" i="18"/>
  <c r="V147" i="18"/>
  <c r="R147" i="18"/>
  <c r="V146" i="18"/>
  <c r="R146" i="18"/>
  <c r="V145" i="18"/>
  <c r="R145" i="18"/>
  <c r="V144" i="18"/>
  <c r="R144" i="18"/>
  <c r="V143" i="18"/>
  <c r="R143" i="18"/>
  <c r="V142" i="18"/>
  <c r="R142" i="18"/>
  <c r="V141" i="18"/>
  <c r="R141" i="18"/>
  <c r="V140" i="18"/>
  <c r="R140" i="18"/>
  <c r="V139" i="18"/>
  <c r="R139" i="18"/>
  <c r="V138" i="18"/>
  <c r="R138" i="18"/>
  <c r="V137" i="18"/>
  <c r="R137" i="18"/>
  <c r="V136" i="18"/>
  <c r="R136" i="18"/>
  <c r="V135" i="18"/>
  <c r="R135" i="18"/>
  <c r="V134" i="18"/>
  <c r="R134" i="18"/>
  <c r="V133" i="18"/>
  <c r="R133" i="18"/>
  <c r="V132" i="18"/>
  <c r="R132" i="18"/>
  <c r="V131" i="18"/>
  <c r="R131" i="18"/>
  <c r="V130" i="18"/>
  <c r="R130" i="18"/>
  <c r="V129" i="18"/>
  <c r="R129" i="18"/>
  <c r="V128" i="18"/>
  <c r="R128" i="18"/>
  <c r="V127" i="18"/>
  <c r="R127" i="18"/>
  <c r="V126" i="18"/>
  <c r="R126" i="18"/>
  <c r="V125" i="18"/>
  <c r="R125" i="18"/>
  <c r="V124" i="18"/>
  <c r="R124" i="18"/>
  <c r="V123" i="18"/>
  <c r="R123" i="18"/>
  <c r="V122" i="18"/>
  <c r="R122" i="18"/>
  <c r="V121" i="18"/>
  <c r="R121" i="18"/>
  <c r="V120" i="18"/>
  <c r="R120" i="18"/>
  <c r="V119" i="18"/>
  <c r="R119" i="18"/>
  <c r="V118" i="18"/>
  <c r="R118" i="18"/>
  <c r="V117" i="18"/>
  <c r="R117" i="18"/>
  <c r="V116" i="18"/>
  <c r="R116" i="18"/>
  <c r="V115" i="18"/>
  <c r="R115" i="18"/>
  <c r="V114" i="18"/>
  <c r="R114" i="18"/>
  <c r="V113" i="18"/>
  <c r="R113" i="18"/>
  <c r="V112" i="18"/>
  <c r="R112" i="18"/>
  <c r="V111" i="18"/>
  <c r="R111" i="18"/>
  <c r="V110" i="18"/>
  <c r="R110" i="18"/>
  <c r="V109" i="18"/>
  <c r="R109" i="18"/>
  <c r="V108" i="18"/>
  <c r="R108" i="18"/>
  <c r="V107" i="18"/>
  <c r="R107" i="18"/>
  <c r="V106" i="18"/>
  <c r="R106" i="18"/>
  <c r="V105" i="18"/>
  <c r="R105" i="18"/>
  <c r="V104" i="18"/>
  <c r="R104" i="18"/>
  <c r="V103" i="18"/>
  <c r="R103" i="18"/>
  <c r="V102" i="18"/>
  <c r="R102" i="18"/>
  <c r="V101" i="18"/>
  <c r="R101" i="18"/>
  <c r="V100" i="18"/>
  <c r="R100" i="18"/>
  <c r="V99" i="18"/>
  <c r="R99" i="18"/>
  <c r="V98" i="18"/>
  <c r="R98" i="18"/>
  <c r="V97" i="18"/>
  <c r="R97" i="18"/>
  <c r="V96" i="18"/>
  <c r="R96" i="18"/>
  <c r="V95" i="18"/>
  <c r="R95" i="18"/>
  <c r="V94" i="18"/>
  <c r="R94" i="18"/>
  <c r="V93" i="18"/>
  <c r="W300" i="18"/>
  <c r="Q299" i="18"/>
  <c r="W296" i="18"/>
  <c r="Q295" i="18"/>
  <c r="W292" i="18"/>
  <c r="Q291" i="18"/>
  <c r="W288" i="18"/>
  <c r="Q287" i="18"/>
  <c r="W284" i="18"/>
  <c r="Q283" i="18"/>
  <c r="O282" i="18"/>
  <c r="Q281" i="18"/>
  <c r="O280" i="18"/>
  <c r="Q279" i="18"/>
  <c r="O278" i="18"/>
  <c r="Q277" i="18"/>
  <c r="O276" i="18"/>
  <c r="Q275" i="18"/>
  <c r="O274" i="18"/>
  <c r="Q273" i="18"/>
  <c r="O272" i="18"/>
  <c r="Q271" i="18"/>
  <c r="O270" i="18"/>
  <c r="Q269" i="18"/>
  <c r="O268" i="18"/>
  <c r="Q267" i="18"/>
  <c r="O266" i="18"/>
  <c r="Q265" i="18"/>
  <c r="O264" i="18"/>
  <c r="Q263" i="18"/>
  <c r="O262" i="18"/>
  <c r="Q261" i="18"/>
  <c r="O260" i="18"/>
  <c r="Q259" i="18"/>
  <c r="O258" i="18"/>
  <c r="T257" i="18"/>
  <c r="Y256" i="18"/>
  <c r="O256" i="18"/>
  <c r="T255" i="18"/>
  <c r="Y254" i="18"/>
  <c r="O254" i="18"/>
  <c r="T253" i="18"/>
  <c r="Y252" i="18"/>
  <c r="O252" i="18"/>
  <c r="T251" i="18"/>
  <c r="Y250" i="18"/>
  <c r="O250" i="18"/>
  <c r="T249" i="18"/>
  <c r="Y248" i="18"/>
  <c r="O248" i="18"/>
  <c r="T247" i="18"/>
  <c r="Y246" i="18"/>
  <c r="O246" i="18"/>
  <c r="T245" i="18"/>
  <c r="Y244" i="18"/>
  <c r="O244" i="18"/>
  <c r="T243" i="18"/>
  <c r="Y242" i="18"/>
  <c r="O242" i="18"/>
  <c r="T241" i="18"/>
  <c r="Y240" i="18"/>
  <c r="O240" i="18"/>
  <c r="T239" i="18"/>
  <c r="Y238" i="18"/>
  <c r="O238" i="18"/>
  <c r="T237" i="18"/>
  <c r="Y236" i="18"/>
  <c r="Q236" i="18"/>
  <c r="W235" i="18"/>
  <c r="O235" i="18"/>
  <c r="U234" i="18"/>
  <c r="S233" i="18"/>
  <c r="Y232" i="18"/>
  <c r="Q232" i="18"/>
  <c r="W231" i="18"/>
  <c r="O231" i="18"/>
  <c r="U230" i="18"/>
  <c r="S229" i="18"/>
  <c r="Y228" i="18"/>
  <c r="Q228" i="18"/>
  <c r="W227" i="18"/>
  <c r="O227" i="18"/>
  <c r="U226" i="18"/>
  <c r="S225" i="18"/>
  <c r="Y224" i="18"/>
  <c r="Q224" i="18"/>
  <c r="W223" i="18"/>
  <c r="O223" i="18"/>
  <c r="U222" i="18"/>
  <c r="S221" i="18"/>
  <c r="Y220" i="18"/>
  <c r="Q220" i="18"/>
  <c r="W219" i="18"/>
  <c r="O219" i="18"/>
  <c r="U218" i="18"/>
  <c r="S217" i="18"/>
  <c r="Y216" i="18"/>
  <c r="Q216" i="18"/>
  <c r="W215" i="18"/>
  <c r="O215" i="18"/>
  <c r="U214" i="18"/>
  <c r="S213" i="18"/>
  <c r="Y212" i="18"/>
  <c r="S212" i="18"/>
  <c r="U211" i="18"/>
  <c r="O211" i="18"/>
  <c r="V210" i="18"/>
  <c r="Q210" i="18"/>
  <c r="W209" i="18"/>
  <c r="R209" i="18"/>
  <c r="Y208" i="18"/>
  <c r="S208" i="18"/>
  <c r="U207" i="18"/>
  <c r="O207" i="18"/>
  <c r="V206" i="18"/>
  <c r="Q206" i="18"/>
  <c r="W205" i="18"/>
  <c r="R205" i="18"/>
  <c r="Y204" i="18"/>
  <c r="S204" i="18"/>
  <c r="U203" i="18"/>
  <c r="O203" i="18"/>
  <c r="V202" i="18"/>
  <c r="Q202" i="18"/>
  <c r="W201" i="18"/>
  <c r="R201" i="18"/>
  <c r="Y200" i="18"/>
  <c r="S200" i="18"/>
  <c r="U199" i="18"/>
  <c r="O199" i="18"/>
  <c r="V198" i="18"/>
  <c r="Q198" i="18"/>
  <c r="W197" i="18"/>
  <c r="R197" i="18"/>
  <c r="Y196" i="18"/>
  <c r="S196" i="18"/>
  <c r="U195" i="18"/>
  <c r="O195" i="18"/>
  <c r="V194" i="18"/>
  <c r="Q194" i="18"/>
  <c r="W193" i="18"/>
  <c r="R193" i="18"/>
  <c r="Y192" i="18"/>
  <c r="S192" i="18"/>
  <c r="U191" i="18"/>
  <c r="O191" i="18"/>
  <c r="V190" i="18"/>
  <c r="Q190" i="18"/>
  <c r="W189" i="18"/>
  <c r="R189" i="18"/>
  <c r="Y188" i="18"/>
  <c r="S188" i="18"/>
  <c r="U187" i="18"/>
  <c r="O187" i="18"/>
  <c r="V186" i="18"/>
  <c r="Q186" i="18"/>
  <c r="W185" i="18"/>
  <c r="R185" i="18"/>
  <c r="Y184" i="18"/>
  <c r="S184" i="18"/>
  <c r="U183" i="18"/>
  <c r="O183" i="18"/>
  <c r="V182" i="18"/>
  <c r="Q182" i="18"/>
  <c r="W181" i="18"/>
  <c r="R181" i="18"/>
  <c r="Y180" i="18"/>
  <c r="S180" i="18"/>
  <c r="U179" i="18"/>
  <c r="O179" i="18"/>
  <c r="V178" i="18"/>
  <c r="Q178" i="18"/>
  <c r="W177" i="18"/>
  <c r="R177" i="18"/>
  <c r="Y176" i="18"/>
  <c r="S176" i="18"/>
  <c r="U175" i="18"/>
  <c r="O175" i="18"/>
  <c r="V174" i="18"/>
  <c r="Q174" i="18"/>
  <c r="W173" i="18"/>
  <c r="R173" i="18"/>
  <c r="Y172" i="18"/>
  <c r="S172" i="18"/>
  <c r="U171" i="18"/>
  <c r="O171" i="18"/>
  <c r="V170" i="18"/>
  <c r="Q170" i="18"/>
  <c r="W169" i="18"/>
  <c r="R169" i="18"/>
  <c r="Y168" i="18"/>
  <c r="S168" i="18"/>
  <c r="U167" i="18"/>
  <c r="P167" i="18"/>
  <c r="X166" i="18"/>
  <c r="T166" i="18"/>
  <c r="P166" i="18"/>
  <c r="X165" i="18"/>
  <c r="T165" i="18"/>
  <c r="P165" i="18"/>
  <c r="X164" i="18"/>
  <c r="T164" i="18"/>
  <c r="P164" i="18"/>
  <c r="X163" i="18"/>
  <c r="T163" i="18"/>
  <c r="P163" i="18"/>
  <c r="X162" i="18"/>
  <c r="T162" i="18"/>
  <c r="P162" i="18"/>
  <c r="X161" i="18"/>
  <c r="T161" i="18"/>
  <c r="P161" i="18"/>
  <c r="X160" i="18"/>
  <c r="T160" i="18"/>
  <c r="P160" i="18"/>
  <c r="X159" i="18"/>
  <c r="T159" i="18"/>
  <c r="P159" i="18"/>
  <c r="X158" i="18"/>
  <c r="T158" i="18"/>
  <c r="P158" i="18"/>
  <c r="X157" i="18"/>
  <c r="T157" i="18"/>
  <c r="P157" i="18"/>
  <c r="X156" i="18"/>
  <c r="T156" i="18"/>
  <c r="P156" i="18"/>
  <c r="X155" i="18"/>
  <c r="T155" i="18"/>
  <c r="P155" i="18"/>
  <c r="X154" i="18"/>
  <c r="T154" i="18"/>
  <c r="P154" i="18"/>
  <c r="X153" i="18"/>
  <c r="T153" i="18"/>
  <c r="P153" i="18"/>
  <c r="X152" i="18"/>
  <c r="T152" i="18"/>
  <c r="P152" i="18"/>
  <c r="X151" i="18"/>
  <c r="T151" i="18"/>
  <c r="P151" i="18"/>
  <c r="X150" i="18"/>
  <c r="T150" i="18"/>
  <c r="P150" i="18"/>
  <c r="X149" i="18"/>
  <c r="T149" i="18"/>
  <c r="P149" i="18"/>
  <c r="X148" i="18"/>
  <c r="T148" i="18"/>
  <c r="P148" i="18"/>
  <c r="X147" i="18"/>
  <c r="T147" i="18"/>
  <c r="P147" i="18"/>
  <c r="X146" i="18"/>
  <c r="T146" i="18"/>
  <c r="P146" i="18"/>
  <c r="X145" i="18"/>
  <c r="T145" i="18"/>
  <c r="P145" i="18"/>
  <c r="X144" i="18"/>
  <c r="T144" i="18"/>
  <c r="P144" i="18"/>
  <c r="X143" i="18"/>
  <c r="T143" i="18"/>
  <c r="P143" i="18"/>
  <c r="X142" i="18"/>
  <c r="T142" i="18"/>
  <c r="P142" i="18"/>
  <c r="X141" i="18"/>
  <c r="T141" i="18"/>
  <c r="P141" i="18"/>
  <c r="X140" i="18"/>
  <c r="T140" i="18"/>
  <c r="P140" i="18"/>
  <c r="X139" i="18"/>
  <c r="T139" i="18"/>
  <c r="P139" i="18"/>
  <c r="X138" i="18"/>
  <c r="T138" i="18"/>
  <c r="P138" i="18"/>
  <c r="X137" i="18"/>
  <c r="T137" i="18"/>
  <c r="P137" i="18"/>
  <c r="X136" i="18"/>
  <c r="T136" i="18"/>
  <c r="P136" i="18"/>
  <c r="X135" i="18"/>
  <c r="T135" i="18"/>
  <c r="P135" i="18"/>
  <c r="X134" i="18"/>
  <c r="T134" i="18"/>
  <c r="P134" i="18"/>
  <c r="X133" i="18"/>
  <c r="T133" i="18"/>
  <c r="P133" i="18"/>
  <c r="X132" i="18"/>
  <c r="T132" i="18"/>
  <c r="P132" i="18"/>
  <c r="X131" i="18"/>
  <c r="T131" i="18"/>
  <c r="P131" i="18"/>
  <c r="X130" i="18"/>
  <c r="T130" i="18"/>
  <c r="P130" i="18"/>
  <c r="X129" i="18"/>
  <c r="T129" i="18"/>
  <c r="P129" i="18"/>
  <c r="X128" i="18"/>
  <c r="T128" i="18"/>
  <c r="P128" i="18"/>
  <c r="X127" i="18"/>
  <c r="T127" i="18"/>
  <c r="P127" i="18"/>
  <c r="X126" i="18"/>
  <c r="T126" i="18"/>
  <c r="P126" i="18"/>
  <c r="X125" i="18"/>
  <c r="T125" i="18"/>
  <c r="P125" i="18"/>
  <c r="X124" i="18"/>
  <c r="T124" i="18"/>
  <c r="P124" i="18"/>
  <c r="X123" i="18"/>
  <c r="T123" i="18"/>
  <c r="P123" i="18"/>
  <c r="X122" i="18"/>
  <c r="T122" i="18"/>
  <c r="P122" i="18"/>
  <c r="X121" i="18"/>
  <c r="T121" i="18"/>
  <c r="P121" i="18"/>
  <c r="X120" i="18"/>
  <c r="T120" i="18"/>
  <c r="P120" i="18"/>
  <c r="X119" i="18"/>
  <c r="T119" i="18"/>
  <c r="P119" i="18"/>
  <c r="X118" i="18"/>
  <c r="T118" i="18"/>
  <c r="P118" i="18"/>
  <c r="X117" i="18"/>
  <c r="T117" i="18"/>
  <c r="P117" i="18"/>
  <c r="X116" i="18"/>
  <c r="T116" i="18"/>
  <c r="P116" i="18"/>
  <c r="X115" i="18"/>
  <c r="T115" i="18"/>
  <c r="P115" i="18"/>
  <c r="X114" i="18"/>
  <c r="T114" i="18"/>
  <c r="P114" i="18"/>
  <c r="X113" i="18"/>
  <c r="T113" i="18"/>
  <c r="P113" i="18"/>
  <c r="X112" i="18"/>
  <c r="T112" i="18"/>
  <c r="P112" i="18"/>
  <c r="X111" i="18"/>
  <c r="T111" i="18"/>
  <c r="P111" i="18"/>
  <c r="X110" i="18"/>
  <c r="T110" i="18"/>
  <c r="P110" i="18"/>
  <c r="X109" i="18"/>
  <c r="T109" i="18"/>
  <c r="P109" i="18"/>
  <c r="X108" i="18"/>
  <c r="T108" i="18"/>
  <c r="P108" i="18"/>
  <c r="X107" i="18"/>
  <c r="T107" i="18"/>
  <c r="P107" i="18"/>
  <c r="X106" i="18"/>
  <c r="T106" i="18"/>
  <c r="P106" i="18"/>
  <c r="X105" i="18"/>
  <c r="T105" i="18"/>
  <c r="P105" i="18"/>
  <c r="X104" i="18"/>
  <c r="T104" i="18"/>
  <c r="P104" i="18"/>
  <c r="X103" i="18"/>
  <c r="T103" i="18"/>
  <c r="P103" i="18"/>
  <c r="X102" i="18"/>
  <c r="T102" i="18"/>
  <c r="P102" i="18"/>
  <c r="X101" i="18"/>
  <c r="T101" i="18"/>
  <c r="P101" i="18"/>
  <c r="X100" i="18"/>
  <c r="T100" i="18"/>
  <c r="P100" i="18"/>
  <c r="X99" i="18"/>
  <c r="T99" i="18"/>
  <c r="P99" i="18"/>
  <c r="X98" i="18"/>
  <c r="T98" i="18"/>
  <c r="P98" i="18"/>
  <c r="X97" i="18"/>
  <c r="T97" i="18"/>
  <c r="P97" i="18"/>
  <c r="X96" i="18"/>
  <c r="T96" i="18"/>
  <c r="P96" i="18"/>
  <c r="X95" i="18"/>
  <c r="T95" i="18"/>
  <c r="P95" i="18"/>
  <c r="X94" i="18"/>
  <c r="T94" i="18"/>
  <c r="P94" i="18"/>
  <c r="X93" i="18"/>
  <c r="T93" i="18"/>
  <c r="P93" i="18"/>
  <c r="X92" i="18"/>
  <c r="T92" i="18"/>
  <c r="P92" i="18"/>
  <c r="X91" i="18"/>
  <c r="T91" i="18"/>
  <c r="P91" i="18"/>
  <c r="X90" i="18"/>
  <c r="T90" i="18"/>
  <c r="P90" i="18"/>
  <c r="X89" i="18"/>
  <c r="T89" i="18"/>
  <c r="P89" i="18"/>
  <c r="X88" i="18"/>
  <c r="T88" i="18"/>
  <c r="P88" i="18"/>
  <c r="X87" i="18"/>
  <c r="T87" i="18"/>
  <c r="P87" i="18"/>
  <c r="X86" i="18"/>
  <c r="T86" i="18"/>
  <c r="P86" i="18"/>
  <c r="X85" i="18"/>
  <c r="T85" i="18"/>
  <c r="P85" i="18"/>
  <c r="X84" i="18"/>
  <c r="T84" i="18"/>
  <c r="P84" i="18"/>
  <c r="X83" i="18"/>
  <c r="T83" i="18"/>
  <c r="P83" i="18"/>
  <c r="X82" i="18"/>
  <c r="T82" i="18"/>
  <c r="P82" i="18"/>
  <c r="X81" i="18"/>
  <c r="T81" i="18"/>
  <c r="P81" i="18"/>
  <c r="X80" i="18"/>
  <c r="T80" i="18"/>
  <c r="P80" i="18"/>
  <c r="X79" i="18"/>
  <c r="T79" i="18"/>
  <c r="P79" i="18"/>
  <c r="X78" i="18"/>
  <c r="T78" i="18"/>
  <c r="P78" i="18"/>
  <c r="X77" i="18"/>
  <c r="T77" i="18"/>
  <c r="P77" i="18"/>
  <c r="X76" i="18"/>
  <c r="T76" i="18"/>
  <c r="P76" i="18"/>
  <c r="X75" i="18"/>
  <c r="T75" i="18"/>
  <c r="P75" i="18"/>
  <c r="X74" i="18"/>
  <c r="T74" i="18"/>
  <c r="P74" i="18"/>
  <c r="X73" i="18"/>
  <c r="T73" i="18"/>
  <c r="P73" i="18"/>
  <c r="X72" i="18"/>
  <c r="T72" i="18"/>
  <c r="P72" i="18"/>
  <c r="X71" i="18"/>
  <c r="T71" i="18"/>
  <c r="P71" i="18"/>
  <c r="X70" i="18"/>
  <c r="T70" i="18"/>
  <c r="P70" i="18"/>
  <c r="X69" i="18"/>
  <c r="T69" i="18"/>
  <c r="P69" i="18"/>
  <c r="X68" i="18"/>
  <c r="T68" i="18"/>
  <c r="P68" i="18"/>
  <c r="X67" i="18"/>
  <c r="T67" i="18"/>
  <c r="P67" i="18"/>
  <c r="X66" i="18"/>
  <c r="T66" i="18"/>
  <c r="P66" i="18"/>
  <c r="X65" i="18"/>
  <c r="T65" i="18"/>
  <c r="P65" i="18"/>
  <c r="X64" i="18"/>
  <c r="T64" i="18"/>
  <c r="P64" i="18"/>
  <c r="X63" i="18"/>
  <c r="T63" i="18"/>
  <c r="P63" i="18"/>
  <c r="X62" i="18"/>
  <c r="T62" i="18"/>
  <c r="P62" i="18"/>
  <c r="X61" i="18"/>
  <c r="T61" i="18"/>
  <c r="P61" i="18"/>
  <c r="X60" i="18"/>
  <c r="T60" i="18"/>
  <c r="P60" i="18"/>
  <c r="X59" i="18"/>
  <c r="T59" i="18"/>
  <c r="P59" i="18"/>
  <c r="X58" i="18"/>
  <c r="T58" i="18"/>
  <c r="P58" i="18"/>
  <c r="X57" i="18"/>
  <c r="T57" i="18"/>
  <c r="P57" i="18"/>
  <c r="X56" i="18"/>
  <c r="T56" i="18"/>
  <c r="P56" i="18"/>
  <c r="X55" i="18"/>
  <c r="T55" i="18"/>
  <c r="P55" i="18"/>
  <c r="X54" i="18"/>
  <c r="T54" i="18"/>
  <c r="P54" i="18"/>
  <c r="X53" i="18"/>
  <c r="T53" i="18"/>
  <c r="P53" i="18"/>
  <c r="X52" i="18"/>
  <c r="T52" i="18"/>
  <c r="P52" i="18"/>
  <c r="X51" i="18"/>
  <c r="T51" i="18"/>
  <c r="P51" i="18"/>
  <c r="X50" i="18"/>
  <c r="T50" i="18"/>
  <c r="P50" i="18"/>
  <c r="X49" i="18"/>
  <c r="T49" i="18"/>
  <c r="P49" i="18"/>
  <c r="X48" i="18"/>
  <c r="T48" i="18"/>
  <c r="P48" i="18"/>
  <c r="X47" i="18"/>
  <c r="T47" i="18"/>
  <c r="P47" i="18"/>
  <c r="X46" i="18"/>
  <c r="T46" i="18"/>
  <c r="P46" i="18"/>
  <c r="X45" i="18"/>
  <c r="T45" i="18"/>
  <c r="P45" i="18"/>
  <c r="X44" i="18"/>
  <c r="T44" i="18"/>
  <c r="P44" i="18"/>
  <c r="X43" i="18"/>
  <c r="T43" i="18"/>
  <c r="P43" i="18"/>
  <c r="X42" i="18"/>
  <c r="T42" i="18"/>
  <c r="P42" i="18"/>
  <c r="X41" i="18"/>
  <c r="T41" i="18"/>
  <c r="P41" i="18"/>
  <c r="X40" i="18"/>
  <c r="T40" i="18"/>
  <c r="P40" i="18"/>
  <c r="X39" i="18"/>
  <c r="T39" i="18"/>
  <c r="P39" i="18"/>
  <c r="X38" i="18"/>
  <c r="T38" i="18"/>
  <c r="P38" i="18"/>
  <c r="X37" i="18"/>
  <c r="O12" i="18"/>
  <c r="S12" i="18"/>
  <c r="W12" i="18"/>
  <c r="O13" i="18"/>
  <c r="S13" i="18"/>
  <c r="W13" i="18"/>
  <c r="O14" i="18"/>
  <c r="S14" i="18"/>
  <c r="W14" i="18"/>
  <c r="O15" i="18"/>
  <c r="S15" i="18"/>
  <c r="W15" i="18"/>
  <c r="O16" i="18"/>
  <c r="S16" i="18"/>
  <c r="W16" i="18"/>
  <c r="O17" i="18"/>
  <c r="S17" i="18"/>
  <c r="W17" i="18"/>
  <c r="O18" i="18"/>
  <c r="S18" i="18"/>
  <c r="W18" i="18"/>
  <c r="O19" i="18"/>
  <c r="S19" i="18"/>
  <c r="W19" i="18"/>
  <c r="O20" i="18"/>
  <c r="S20" i="18"/>
  <c r="W20" i="18"/>
  <c r="O21" i="18"/>
  <c r="S21" i="18"/>
  <c r="W21" i="18"/>
  <c r="O22" i="18"/>
  <c r="S22" i="18"/>
  <c r="W22" i="18"/>
  <c r="O23" i="18"/>
  <c r="S23" i="18"/>
  <c r="W23" i="18"/>
  <c r="O24" i="18"/>
  <c r="S24" i="18"/>
  <c r="W24" i="18"/>
  <c r="O25" i="18"/>
  <c r="S25" i="18"/>
  <c r="W25" i="18"/>
  <c r="O26" i="18"/>
  <c r="S26" i="18"/>
  <c r="W26" i="18"/>
  <c r="O27" i="18"/>
  <c r="S27" i="18"/>
  <c r="W27" i="18"/>
  <c r="O28" i="18"/>
  <c r="S28" i="18"/>
  <c r="W28" i="18"/>
  <c r="O29" i="18"/>
  <c r="S29" i="18"/>
  <c r="W29" i="18"/>
  <c r="O30" i="18"/>
  <c r="S30" i="18"/>
  <c r="W30" i="18"/>
  <c r="O31" i="18"/>
  <c r="S31" i="18"/>
  <c r="W31" i="18"/>
  <c r="O32" i="18"/>
  <c r="S32" i="18"/>
  <c r="W32" i="18"/>
  <c r="O33" i="18"/>
  <c r="S33" i="18"/>
  <c r="W33" i="18"/>
  <c r="O34" i="18"/>
  <c r="S34" i="18"/>
  <c r="W34" i="18"/>
  <c r="O35" i="18"/>
  <c r="S35" i="18"/>
  <c r="W35" i="18"/>
  <c r="O36" i="18"/>
  <c r="S36" i="18"/>
  <c r="W36" i="18"/>
  <c r="O37" i="18"/>
  <c r="S37" i="18"/>
  <c r="W37" i="18"/>
  <c r="Q38" i="18"/>
  <c r="V38" i="18"/>
  <c r="O39" i="18"/>
  <c r="U39" i="18"/>
  <c r="S40" i="18"/>
  <c r="Y40" i="18"/>
  <c r="R41" i="18"/>
  <c r="W41" i="18"/>
  <c r="Q42" i="18"/>
  <c r="V42" i="18"/>
  <c r="O43" i="18"/>
  <c r="U43" i="18"/>
  <c r="S44" i="18"/>
  <c r="Y44" i="18"/>
  <c r="R45" i="18"/>
  <c r="W45" i="18"/>
  <c r="Q46" i="18"/>
  <c r="V46" i="18"/>
  <c r="O47" i="18"/>
  <c r="U47" i="18"/>
  <c r="S48" i="18"/>
  <c r="Y48" i="18"/>
  <c r="R49" i="18"/>
  <c r="W49" i="18"/>
  <c r="Q50" i="18"/>
  <c r="V50" i="18"/>
  <c r="O51" i="18"/>
  <c r="U51" i="18"/>
  <c r="S52" i="18"/>
  <c r="Y52" i="18"/>
  <c r="R53" i="18"/>
  <c r="W53" i="18"/>
  <c r="Q54" i="18"/>
  <c r="V54" i="18"/>
  <c r="O55" i="18"/>
  <c r="U55" i="18"/>
  <c r="S56" i="18"/>
  <c r="Y56" i="18"/>
  <c r="R57" i="18"/>
  <c r="W57" i="18"/>
  <c r="Q58" i="18"/>
  <c r="V58" i="18"/>
  <c r="O59" i="18"/>
  <c r="U59" i="18"/>
  <c r="S60" i="18"/>
  <c r="Y60" i="18"/>
  <c r="R61" i="18"/>
  <c r="W61" i="18"/>
  <c r="Q62" i="18"/>
  <c r="V62" i="18"/>
  <c r="O63" i="18"/>
  <c r="U63" i="18"/>
  <c r="S64" i="18"/>
  <c r="Y64" i="18"/>
  <c r="R65" i="18"/>
  <c r="W65" i="18"/>
  <c r="Q66" i="18"/>
  <c r="V66" i="18"/>
  <c r="O67" i="18"/>
  <c r="U67" i="18"/>
  <c r="S68" i="18"/>
  <c r="Y68" i="18"/>
  <c r="R69" i="18"/>
  <c r="W69" i="18"/>
  <c r="Q70" i="18"/>
  <c r="V70" i="18"/>
  <c r="O71" i="18"/>
  <c r="U71" i="18"/>
  <c r="S72" i="18"/>
  <c r="Y72" i="18"/>
  <c r="R73" i="18"/>
  <c r="W73" i="18"/>
  <c r="Q74" i="18"/>
  <c r="V74" i="18"/>
  <c r="O75" i="18"/>
  <c r="U75" i="18"/>
  <c r="S76" i="18"/>
  <c r="Y76" i="18"/>
  <c r="R77" i="18"/>
  <c r="W77" i="18"/>
  <c r="Q78" i="18"/>
  <c r="V78" i="18"/>
  <c r="O79" i="18"/>
  <c r="U79" i="18"/>
  <c r="S80" i="18"/>
  <c r="Y80" i="18"/>
  <c r="R81" i="18"/>
  <c r="W81" i="18"/>
  <c r="Q82" i="18"/>
  <c r="V82" i="18"/>
  <c r="O83" i="18"/>
  <c r="U83" i="18"/>
  <c r="S84" i="18"/>
  <c r="Y84" i="18"/>
  <c r="R85" i="18"/>
  <c r="W85" i="18"/>
  <c r="Q86" i="18"/>
  <c r="V86" i="18"/>
  <c r="O87" i="18"/>
  <c r="U87" i="18"/>
  <c r="S88" i="18"/>
  <c r="Y88" i="18"/>
  <c r="R89" i="18"/>
  <c r="W89" i="18"/>
  <c r="Q90" i="18"/>
  <c r="V90" i="18"/>
  <c r="O91" i="18"/>
  <c r="U91" i="18"/>
  <c r="S92" i="18"/>
  <c r="Y92" i="18"/>
  <c r="R93" i="18"/>
  <c r="Y93" i="18"/>
  <c r="S94" i="18"/>
  <c r="U95" i="18"/>
  <c r="O96" i="18"/>
  <c r="W96" i="18"/>
  <c r="Q97" i="18"/>
  <c r="Y97" i="18"/>
  <c r="S98" i="18"/>
  <c r="U99" i="18"/>
  <c r="O100" i="18"/>
  <c r="W100" i="18"/>
  <c r="Q101" i="18"/>
  <c r="Y101" i="18"/>
  <c r="S102" i="18"/>
  <c r="U103" i="18"/>
  <c r="O104" i="18"/>
  <c r="W104" i="18"/>
  <c r="Q105" i="18"/>
  <c r="Y105" i="18"/>
  <c r="S106" i="18"/>
  <c r="U107" i="18"/>
  <c r="O108" i="18"/>
  <c r="W108" i="18"/>
  <c r="Q109" i="18"/>
  <c r="Y109" i="18"/>
  <c r="S110" i="18"/>
  <c r="U111" i="18"/>
  <c r="O112" i="18"/>
  <c r="W112" i="18"/>
  <c r="Q113" i="18"/>
  <c r="Y113" i="18"/>
  <c r="S114" i="18"/>
  <c r="U115" i="18"/>
  <c r="O116" i="18"/>
  <c r="W116" i="18"/>
  <c r="Q117" i="18"/>
  <c r="Y117" i="18"/>
  <c r="S118" i="18"/>
  <c r="U119" i="18"/>
  <c r="O120" i="18"/>
  <c r="W120" i="18"/>
  <c r="Q121" i="18"/>
  <c r="Y121" i="18"/>
  <c r="S122" i="18"/>
  <c r="U123" i="18"/>
  <c r="O124" i="18"/>
  <c r="W124" i="18"/>
  <c r="Q125" i="18"/>
  <c r="Y125" i="18"/>
  <c r="S126" i="18"/>
  <c r="U127" i="18"/>
  <c r="O128" i="18"/>
  <c r="W128" i="18"/>
  <c r="Q129" i="18"/>
  <c r="Y129" i="18"/>
  <c r="S130" i="18"/>
  <c r="U131" i="18"/>
  <c r="O132" i="18"/>
  <c r="W132" i="18"/>
  <c r="Q133" i="18"/>
  <c r="Y133" i="18"/>
  <c r="S134" i="18"/>
  <c r="U135" i="18"/>
  <c r="O136" i="18"/>
  <c r="W136" i="18"/>
  <c r="Q137" i="18"/>
  <c r="Y137" i="18"/>
  <c r="S138" i="18"/>
  <c r="U139" i="18"/>
  <c r="O140" i="18"/>
  <c r="W140" i="18"/>
  <c r="Q141" i="18"/>
  <c r="Y141" i="18"/>
  <c r="S142" i="18"/>
  <c r="U143" i="18"/>
  <c r="O144" i="18"/>
  <c r="W144" i="18"/>
  <c r="Q145" i="18"/>
  <c r="Y145" i="18"/>
  <c r="S146" i="18"/>
  <c r="U147" i="18"/>
  <c r="O148" i="18"/>
  <c r="W148" i="18"/>
  <c r="Q149" i="18"/>
  <c r="Y149" i="18"/>
  <c r="S150" i="18"/>
  <c r="U151" i="18"/>
  <c r="O152" i="18"/>
  <c r="W152" i="18"/>
  <c r="Q153" i="18"/>
  <c r="Y153" i="18"/>
  <c r="S154" i="18"/>
  <c r="U155" i="18"/>
  <c r="O156" i="18"/>
  <c r="W156" i="18"/>
  <c r="Q157" i="18"/>
  <c r="Y157" i="18"/>
  <c r="S158" i="18"/>
  <c r="U159" i="18"/>
  <c r="O160" i="18"/>
  <c r="W160" i="18"/>
  <c r="Q161" i="18"/>
  <c r="Y161" i="18"/>
  <c r="S162" i="18"/>
  <c r="U163" i="18"/>
  <c r="O164" i="18"/>
  <c r="W164" i="18"/>
  <c r="Q165" i="18"/>
  <c r="Y165" i="18"/>
  <c r="S166" i="18"/>
  <c r="V167" i="18"/>
  <c r="R168" i="18"/>
  <c r="Q169" i="18"/>
  <c r="W170" i="18"/>
  <c r="V171" i="18"/>
  <c r="R172" i="18"/>
  <c r="Q173" i="18"/>
  <c r="W174" i="18"/>
  <c r="V175" i="18"/>
  <c r="R176" i="18"/>
  <c r="Q177" i="18"/>
  <c r="W178" i="18"/>
  <c r="V179" i="18"/>
  <c r="R180" i="18"/>
  <c r="Q181" i="18"/>
  <c r="W182" i="18"/>
  <c r="V183" i="18"/>
  <c r="R184" i="18"/>
  <c r="Q185" i="18"/>
  <c r="W186" i="18"/>
  <c r="V187" i="18"/>
  <c r="R188" i="18"/>
  <c r="Q189" i="18"/>
  <c r="W190" i="18"/>
  <c r="V191" i="18"/>
  <c r="R192" i="18"/>
  <c r="Q193" i="18"/>
  <c r="W194" i="18"/>
  <c r="V195" i="18"/>
  <c r="R196" i="18"/>
  <c r="Q197" i="18"/>
  <c r="W198" i="18"/>
  <c r="V199" i="18"/>
  <c r="R200" i="18"/>
  <c r="Q201" i="18"/>
  <c r="W202" i="18"/>
  <c r="V203" i="18"/>
  <c r="R204" i="18"/>
  <c r="Q205" i="18"/>
  <c r="W206" i="18"/>
  <c r="V207" i="18"/>
  <c r="R208" i="18"/>
  <c r="Q209" i="18"/>
  <c r="W210" i="18"/>
  <c r="V211" i="18"/>
  <c r="R212" i="18"/>
  <c r="Q213" i="18"/>
  <c r="O214" i="18"/>
  <c r="Q215" i="18"/>
  <c r="O216" i="18"/>
  <c r="Q217" i="18"/>
  <c r="O218" i="18"/>
  <c r="Q219" i="18"/>
  <c r="O220" i="18"/>
  <c r="Q221" i="18"/>
  <c r="O222" i="18"/>
  <c r="Q223" i="18"/>
  <c r="O224" i="18"/>
  <c r="Q225" i="18"/>
  <c r="O226" i="18"/>
  <c r="Q227" i="18"/>
  <c r="O228" i="18"/>
  <c r="Q229" i="18"/>
  <c r="O230" i="18"/>
  <c r="Q231" i="18"/>
  <c r="O232" i="18"/>
  <c r="Q233" i="18"/>
  <c r="O234" i="18"/>
  <c r="Q235" i="18"/>
  <c r="O236" i="18"/>
  <c r="Q237" i="18"/>
  <c r="W238" i="18"/>
  <c r="Q241" i="18"/>
  <c r="W242" i="18"/>
  <c r="Q245" i="18"/>
  <c r="W246" i="18"/>
  <c r="Q249" i="18"/>
  <c r="W250" i="18"/>
  <c r="Q253" i="18"/>
  <c r="W254" i="18"/>
  <c r="Q257" i="18"/>
  <c r="D8" i="17" l="1"/>
  <c r="E8" i="17" s="1"/>
  <c r="D9" i="17"/>
  <c r="E9" i="17" s="1"/>
  <c r="G12" i="17"/>
  <c r="D12" i="17"/>
  <c r="E12" i="17" s="1"/>
  <c r="G9" i="17"/>
  <c r="D10" i="17"/>
  <c r="E10" i="17" s="1"/>
  <c r="G10" i="17"/>
  <c r="G8" i="17"/>
  <c r="D11" i="17"/>
  <c r="E11" i="17" s="1"/>
  <c r="G11" i="17"/>
  <c r="D9" i="6"/>
  <c r="D10" i="6"/>
  <c r="D12" i="6"/>
  <c r="D13" i="6"/>
  <c r="D14" i="6"/>
  <c r="D16" i="6"/>
  <c r="D17" i="6"/>
  <c r="D18" i="6"/>
  <c r="D20" i="6"/>
  <c r="D21" i="6"/>
  <c r="D22" i="6"/>
  <c r="D24" i="6"/>
  <c r="D25" i="6"/>
  <c r="D26" i="6"/>
  <c r="I40" i="11"/>
  <c r="D10" i="10" s="1"/>
  <c r="I41" i="11"/>
  <c r="D11" i="10" s="1"/>
  <c r="I42" i="11"/>
  <c r="D12" i="10" s="1"/>
  <c r="I43" i="11"/>
  <c r="D13" i="10" s="1"/>
  <c r="I44" i="11"/>
  <c r="D14" i="10" s="1"/>
  <c r="I45" i="11"/>
  <c r="D15" i="10" s="1"/>
  <c r="I46" i="11"/>
  <c r="D16" i="10" s="1"/>
  <c r="I47" i="11"/>
  <c r="D17" i="10" s="1"/>
  <c r="I48" i="11"/>
  <c r="D18" i="10" s="1"/>
  <c r="I49" i="11"/>
  <c r="D19" i="10" s="1"/>
  <c r="I50" i="11"/>
  <c r="D20" i="10" s="1"/>
  <c r="I39" i="11"/>
  <c r="D9" i="10" s="1"/>
  <c r="H14" i="5"/>
  <c r="H15" i="5"/>
  <c r="H16" i="5"/>
  <c r="D11" i="6" s="1"/>
  <c r="H17" i="5"/>
  <c r="H18" i="5"/>
  <c r="H19" i="5"/>
  <c r="H20" i="5"/>
  <c r="D15" i="6" s="1"/>
  <c r="H21" i="5"/>
  <c r="H22" i="5"/>
  <c r="H23" i="5"/>
  <c r="H24" i="5"/>
  <c r="D19" i="6" s="1"/>
  <c r="H25" i="5"/>
  <c r="H26" i="5"/>
  <c r="H27" i="5"/>
  <c r="H28" i="5"/>
  <c r="D23" i="6" s="1"/>
  <c r="H29" i="5"/>
  <c r="H30" i="5"/>
  <c r="H31" i="5"/>
  <c r="H13" i="5"/>
  <c r="D8" i="6" s="1"/>
  <c r="B11" i="13" l="1"/>
  <c r="B7" i="16"/>
  <c r="F9" i="15"/>
  <c r="F8" i="15"/>
  <c r="B27" i="16"/>
  <c r="A34" i="16"/>
  <c r="A19" i="16"/>
  <c r="A18" i="16"/>
  <c r="A24" i="16" s="1"/>
  <c r="A17" i="16"/>
  <c r="A23" i="16" s="1"/>
  <c r="A16" i="16"/>
  <c r="A32" i="16" s="1"/>
  <c r="A15" i="16"/>
  <c r="A31" i="16" s="1"/>
  <c r="A14" i="16"/>
  <c r="A20" i="16" s="1"/>
  <c r="A13" i="16"/>
  <c r="A29" i="16" s="1"/>
  <c r="E29" i="4"/>
  <c r="D29" i="4"/>
  <c r="C29" i="4"/>
  <c r="G7" i="15"/>
  <c r="E7" i="15"/>
  <c r="G9" i="12"/>
  <c r="G10" i="12"/>
  <c r="G8" i="12"/>
  <c r="B10" i="13"/>
  <c r="D9" i="12"/>
  <c r="D10" i="12"/>
  <c r="D8" i="12"/>
  <c r="D15" i="13"/>
  <c r="F17" i="13"/>
  <c r="F18" i="13" s="1"/>
  <c r="H7" i="12"/>
  <c r="F7" i="12"/>
  <c r="A22" i="16" l="1"/>
  <c r="A33" i="16"/>
  <c r="D17" i="13"/>
  <c r="F29" i="16"/>
  <c r="J29" i="16"/>
  <c r="N29" i="16"/>
  <c r="G9" i="15" s="1"/>
  <c r="F30" i="16"/>
  <c r="J30" i="16"/>
  <c r="N30" i="16"/>
  <c r="F31" i="16"/>
  <c r="J31" i="16"/>
  <c r="N31" i="16"/>
  <c r="F32" i="16"/>
  <c r="J32" i="16"/>
  <c r="N32" i="16"/>
  <c r="F33" i="16"/>
  <c r="J33" i="16"/>
  <c r="N33" i="16"/>
  <c r="F34" i="16"/>
  <c r="J34" i="16"/>
  <c r="N34" i="16"/>
  <c r="B33" i="16"/>
  <c r="C29" i="16"/>
  <c r="G29" i="16"/>
  <c r="K29" i="16"/>
  <c r="C30" i="16"/>
  <c r="G30" i="16"/>
  <c r="K30" i="16"/>
  <c r="C31" i="16"/>
  <c r="G31" i="16"/>
  <c r="K31" i="16"/>
  <c r="C32" i="16"/>
  <c r="G32" i="16"/>
  <c r="K32" i="16"/>
  <c r="C33" i="16"/>
  <c r="G33" i="16"/>
  <c r="K33" i="16"/>
  <c r="C34" i="16"/>
  <c r="G34" i="16"/>
  <c r="K34" i="16"/>
  <c r="B30" i="16"/>
  <c r="B34" i="16"/>
  <c r="D29" i="16"/>
  <c r="H29" i="16"/>
  <c r="L29" i="16"/>
  <c r="D30" i="16"/>
  <c r="H30" i="16"/>
  <c r="L30" i="16"/>
  <c r="D31" i="16"/>
  <c r="H31" i="16"/>
  <c r="L31" i="16"/>
  <c r="D32" i="16"/>
  <c r="H32" i="16"/>
  <c r="L32" i="16"/>
  <c r="D33" i="16"/>
  <c r="H33" i="16"/>
  <c r="L33" i="16"/>
  <c r="D34" i="16"/>
  <c r="H34" i="16"/>
  <c r="L34" i="16"/>
  <c r="B31" i="16"/>
  <c r="B29" i="16"/>
  <c r="E29" i="16"/>
  <c r="I29" i="16"/>
  <c r="M29" i="16"/>
  <c r="E30" i="16"/>
  <c r="I30" i="16"/>
  <c r="M30" i="16"/>
  <c r="E31" i="16"/>
  <c r="I31" i="16"/>
  <c r="M31" i="16"/>
  <c r="E32" i="16"/>
  <c r="I32" i="16"/>
  <c r="M32" i="16"/>
  <c r="E33" i="16"/>
  <c r="I33" i="16"/>
  <c r="M33" i="16"/>
  <c r="E34" i="16"/>
  <c r="I34" i="16"/>
  <c r="M34" i="16"/>
  <c r="B32" i="16"/>
  <c r="A30" i="16"/>
  <c r="A21" i="16"/>
  <c r="D16" i="13"/>
  <c r="G8" i="15" l="1"/>
  <c r="H9" i="12"/>
  <c r="D8" i="15"/>
  <c r="C9" i="15" s="1"/>
  <c r="D9" i="15"/>
  <c r="E9" i="12"/>
  <c r="F9" i="12" s="1"/>
  <c r="H10" i="12"/>
  <c r="E10" i="12"/>
  <c r="F10" i="12" s="1"/>
  <c r="H8" i="12"/>
  <c r="E8" i="12"/>
  <c r="F8" i="12" s="1"/>
  <c r="K10" i="10" l="1"/>
  <c r="K11" i="10"/>
  <c r="K12" i="10"/>
  <c r="K13" i="10"/>
  <c r="K14" i="10"/>
  <c r="K15" i="10"/>
  <c r="K16" i="10"/>
  <c r="K17" i="10"/>
  <c r="K18" i="10"/>
  <c r="K19" i="10"/>
  <c r="K20" i="10"/>
  <c r="K9" i="10"/>
  <c r="G38" i="11"/>
  <c r="F40" i="11"/>
  <c r="F41" i="11"/>
  <c r="F42" i="11"/>
  <c r="F43" i="11"/>
  <c r="F44" i="11"/>
  <c r="F45" i="11"/>
  <c r="F46" i="11"/>
  <c r="F47" i="11"/>
  <c r="F48" i="11"/>
  <c r="F49" i="11"/>
  <c r="F50" i="11"/>
  <c r="F39" i="11"/>
  <c r="C41" i="11"/>
  <c r="C42" i="11"/>
  <c r="C43" i="11"/>
  <c r="C44" i="11"/>
  <c r="C45" i="11"/>
  <c r="C46" i="11"/>
  <c r="C47" i="11"/>
  <c r="C48" i="11"/>
  <c r="C49" i="11"/>
  <c r="C50" i="11"/>
  <c r="C40" i="11"/>
  <c r="C39" i="11"/>
  <c r="G10" i="10"/>
  <c r="G11" i="10"/>
  <c r="G12" i="10"/>
  <c r="G13" i="10"/>
  <c r="G14" i="10"/>
  <c r="G15" i="10"/>
  <c r="G16" i="10"/>
  <c r="G17" i="10"/>
  <c r="G18" i="10"/>
  <c r="G19" i="10"/>
  <c r="G20" i="10"/>
  <c r="G9" i="10"/>
  <c r="B10" i="11"/>
  <c r="G16" i="11"/>
  <c r="F18" i="11"/>
  <c r="F19" i="11"/>
  <c r="F20" i="11"/>
  <c r="F21" i="11"/>
  <c r="F22" i="11"/>
  <c r="F23" i="11"/>
  <c r="F24" i="11"/>
  <c r="F25" i="11"/>
  <c r="F26" i="11"/>
  <c r="F27" i="11"/>
  <c r="F28" i="11"/>
  <c r="F29" i="11"/>
  <c r="F30" i="11"/>
  <c r="F31" i="11"/>
  <c r="F32" i="11"/>
  <c r="F33" i="11"/>
  <c r="F34" i="11"/>
  <c r="F17" i="11"/>
  <c r="C18" i="11"/>
  <c r="C19" i="11"/>
  <c r="C20" i="11"/>
  <c r="C21" i="11"/>
  <c r="C22" i="11"/>
  <c r="C23" i="11"/>
  <c r="C24" i="11"/>
  <c r="C25" i="11"/>
  <c r="C26" i="11"/>
  <c r="C27" i="11"/>
  <c r="C28" i="11"/>
  <c r="C29" i="11"/>
  <c r="C30" i="11"/>
  <c r="C31" i="11"/>
  <c r="C32" i="11"/>
  <c r="C33" i="11"/>
  <c r="C34" i="11"/>
  <c r="C17" i="11"/>
  <c r="H8" i="10"/>
  <c r="F8" i="10"/>
  <c r="L8" i="10"/>
  <c r="J8" i="10"/>
  <c r="B14" i="17" l="1"/>
  <c r="B2" i="17"/>
  <c r="G4" i="17"/>
  <c r="C4" i="17"/>
  <c r="B13" i="17"/>
  <c r="B15" i="17"/>
  <c r="D7" i="17"/>
  <c r="F4" i="17"/>
  <c r="F3" i="17"/>
  <c r="B7" i="17"/>
  <c r="D4" i="17"/>
  <c r="B3" i="17"/>
  <c r="C7" i="17"/>
  <c r="E4" i="17"/>
  <c r="C3" i="17"/>
  <c r="F7" i="17"/>
  <c r="B26" i="10"/>
  <c r="B12" i="15"/>
  <c r="B33" i="6"/>
  <c r="B17" i="12"/>
  <c r="B18" i="1"/>
  <c r="B35" i="9"/>
  <c r="D7" i="10"/>
  <c r="D21" i="10"/>
  <c r="D7" i="6"/>
  <c r="B8" i="16"/>
  <c r="E9" i="15" s="1"/>
  <c r="B11" i="15"/>
  <c r="B10" i="15"/>
  <c r="C4" i="15"/>
  <c r="C3" i="15"/>
  <c r="D7" i="15"/>
  <c r="F4" i="15"/>
  <c r="C7" i="15"/>
  <c r="B2" i="15"/>
  <c r="F7" i="15"/>
  <c r="B7" i="15"/>
  <c r="B3" i="15"/>
  <c r="G4" i="15"/>
  <c r="F3" i="15"/>
  <c r="B2" i="12"/>
  <c r="B14" i="12"/>
  <c r="G7" i="12"/>
  <c r="E7" i="12"/>
  <c r="B32" i="6"/>
  <c r="B16" i="12"/>
  <c r="E4" i="12"/>
  <c r="D12" i="12"/>
  <c r="D4" i="12"/>
  <c r="G4" i="12"/>
  <c r="C4" i="12"/>
  <c r="B3" i="12"/>
  <c r="D13" i="12"/>
  <c r="D11" i="12"/>
  <c r="D7" i="12"/>
  <c r="F4" i="12"/>
  <c r="B4" i="12"/>
  <c r="B7" i="12"/>
  <c r="F3" i="12"/>
  <c r="B15" i="12"/>
  <c r="H4" i="12"/>
  <c r="C3" i="12"/>
  <c r="B24" i="10"/>
  <c r="B33" i="9"/>
  <c r="B25" i="10"/>
  <c r="B34" i="9"/>
  <c r="B17" i="1"/>
  <c r="B31" i="6"/>
  <c r="B23" i="10"/>
  <c r="B7" i="1"/>
  <c r="C7" i="1"/>
  <c r="I3" i="10"/>
  <c r="E8" i="10"/>
  <c r="C4" i="10"/>
  <c r="G39" i="11"/>
  <c r="I9" i="10" s="1"/>
  <c r="J9" i="10" s="1"/>
  <c r="G47" i="11"/>
  <c r="L17" i="10" s="1"/>
  <c r="G30" i="11"/>
  <c r="G50" i="11"/>
  <c r="L20" i="10" s="1"/>
  <c r="G46" i="11"/>
  <c r="L16" i="10" s="1"/>
  <c r="G49" i="11"/>
  <c r="L19" i="10" s="1"/>
  <c r="G45" i="11"/>
  <c r="L15" i="10" s="1"/>
  <c r="G42" i="11"/>
  <c r="L12" i="10" s="1"/>
  <c r="B3" i="10"/>
  <c r="K8" i="10"/>
  <c r="I4" i="10"/>
  <c r="B7" i="10"/>
  <c r="I8" i="10"/>
  <c r="B2" i="10"/>
  <c r="G8" i="10"/>
  <c r="K4" i="10"/>
  <c r="C3" i="10"/>
  <c r="E4" i="10"/>
  <c r="G4" i="10"/>
  <c r="I7" i="10"/>
  <c r="B22" i="10"/>
  <c r="E7" i="10"/>
  <c r="G43" i="11"/>
  <c r="I13" i="10" s="1"/>
  <c r="J13" i="10" s="1"/>
  <c r="G41" i="11"/>
  <c r="L11" i="10" s="1"/>
  <c r="G48" i="11"/>
  <c r="G44" i="11"/>
  <c r="G40" i="11"/>
  <c r="G34" i="11"/>
  <c r="G25" i="11"/>
  <c r="E17" i="10" s="1"/>
  <c r="F17" i="10" s="1"/>
  <c r="G33" i="11"/>
  <c r="G29" i="11"/>
  <c r="G21" i="11"/>
  <c r="E13" i="10" s="1"/>
  <c r="F13" i="10" s="1"/>
  <c r="G32" i="11"/>
  <c r="G28" i="11"/>
  <c r="E20" i="10" s="1"/>
  <c r="F20" i="10" s="1"/>
  <c r="G24" i="11"/>
  <c r="E16" i="10" s="1"/>
  <c r="F16" i="10" s="1"/>
  <c r="G20" i="11"/>
  <c r="E12" i="10" s="1"/>
  <c r="F12" i="10" s="1"/>
  <c r="G17" i="11"/>
  <c r="E9" i="10" s="1"/>
  <c r="F9" i="10" s="1"/>
  <c r="G31" i="11"/>
  <c r="G27" i="11"/>
  <c r="E19" i="10" s="1"/>
  <c r="F19" i="10" s="1"/>
  <c r="G23" i="11"/>
  <c r="E15" i="10" s="1"/>
  <c r="F15" i="10" s="1"/>
  <c r="G19" i="11"/>
  <c r="E11" i="10" s="1"/>
  <c r="F11" i="10" s="1"/>
  <c r="G26" i="11"/>
  <c r="E18" i="10" s="1"/>
  <c r="F18" i="10" s="1"/>
  <c r="G22" i="11"/>
  <c r="E14" i="10" s="1"/>
  <c r="F14" i="10" s="1"/>
  <c r="G18" i="11"/>
  <c r="E10" i="10" s="1"/>
  <c r="F10" i="10" s="1"/>
  <c r="E8" i="15" l="1"/>
  <c r="I19" i="10"/>
  <c r="J19" i="10" s="1"/>
  <c r="I20" i="10"/>
  <c r="J20" i="10" s="1"/>
  <c r="I12" i="10"/>
  <c r="J12" i="10" s="1"/>
  <c r="L13" i="10"/>
  <c r="I17" i="10"/>
  <c r="J17" i="10" s="1"/>
  <c r="L9" i="10"/>
  <c r="I16" i="10"/>
  <c r="J16" i="10" s="1"/>
  <c r="I11" i="10"/>
  <c r="J11" i="10" s="1"/>
  <c r="I15" i="10"/>
  <c r="J15" i="10" s="1"/>
  <c r="L18" i="10"/>
  <c r="I18" i="10"/>
  <c r="J18" i="10" s="1"/>
  <c r="L10" i="10"/>
  <c r="I10" i="10"/>
  <c r="J10" i="10" s="1"/>
  <c r="L14" i="10"/>
  <c r="I14" i="10"/>
  <c r="J14" i="10" s="1"/>
  <c r="H17" i="10"/>
  <c r="H13" i="10"/>
  <c r="H15" i="10"/>
  <c r="H14" i="10"/>
  <c r="H19" i="10"/>
  <c r="H12" i="10"/>
  <c r="H9" i="10"/>
  <c r="H11" i="10"/>
  <c r="H16" i="10"/>
  <c r="H10" i="10"/>
  <c r="H20" i="10"/>
  <c r="H18" i="10"/>
  <c r="H4" i="9" l="1"/>
  <c r="G4" i="9"/>
  <c r="F4" i="9"/>
  <c r="E4" i="9"/>
  <c r="D4" i="9"/>
  <c r="C4" i="9"/>
  <c r="B3" i="9"/>
  <c r="B4" i="9"/>
  <c r="G7" i="1" l="1"/>
  <c r="F7" i="1"/>
  <c r="E7" i="1"/>
  <c r="D7" i="1"/>
  <c r="D27" i="6" l="1"/>
  <c r="G7" i="9"/>
  <c r="E7" i="9"/>
  <c r="G7" i="6"/>
  <c r="E7" i="6"/>
  <c r="B7" i="9"/>
  <c r="D7" i="9"/>
  <c r="G4" i="6"/>
  <c r="F4" i="6"/>
  <c r="E4" i="6"/>
  <c r="D4" i="6"/>
  <c r="C4" i="6"/>
  <c r="F3" i="9"/>
  <c r="C3" i="9"/>
  <c r="C3" i="6"/>
  <c r="B3" i="6"/>
  <c r="B32" i="9" l="1"/>
  <c r="D31" i="9"/>
  <c r="D30" i="9"/>
  <c r="D29" i="9"/>
  <c r="D28" i="9"/>
  <c r="D27" i="9"/>
  <c r="B9" i="8"/>
  <c r="D26" i="9" l="1"/>
  <c r="G26" i="9" s="1"/>
  <c r="D25" i="9"/>
  <c r="G25" i="9" s="1"/>
  <c r="D24" i="9"/>
  <c r="G24" i="9" s="1"/>
  <c r="D23" i="9"/>
  <c r="G23" i="9" s="1"/>
  <c r="D22" i="9"/>
  <c r="G22" i="9" s="1"/>
  <c r="D21" i="9"/>
  <c r="G21" i="9" s="1"/>
  <c r="D20" i="9"/>
  <c r="G20" i="9" s="1"/>
  <c r="D19" i="9"/>
  <c r="G19" i="9" s="1"/>
  <c r="D18" i="9"/>
  <c r="G18" i="9" s="1"/>
  <c r="D17" i="9"/>
  <c r="G17" i="9" s="1"/>
  <c r="D16" i="9"/>
  <c r="G16" i="9" s="1"/>
  <c r="D15" i="9"/>
  <c r="G15" i="9" s="1"/>
  <c r="D14" i="9"/>
  <c r="G14" i="9" s="1"/>
  <c r="D13" i="9"/>
  <c r="G13" i="9" s="1"/>
  <c r="D12" i="9"/>
  <c r="G12" i="9" s="1"/>
  <c r="D11" i="9"/>
  <c r="G11" i="9" s="1"/>
  <c r="D10" i="9"/>
  <c r="G10" i="9" s="1"/>
  <c r="D9" i="9"/>
  <c r="G9" i="9" s="1"/>
  <c r="D8" i="9"/>
  <c r="G8" i="9" s="1"/>
  <c r="B10" i="5" l="1"/>
  <c r="B13" i="8"/>
  <c r="B12" i="8"/>
  <c r="D39" i="8"/>
  <c r="E39" i="8"/>
  <c r="F39" i="8"/>
  <c r="G39" i="8"/>
  <c r="H39" i="8"/>
  <c r="I39" i="8"/>
  <c r="J39" i="8"/>
  <c r="K39" i="8"/>
  <c r="L39" i="8"/>
  <c r="M39" i="8"/>
  <c r="N39" i="8"/>
  <c r="O39" i="8"/>
  <c r="P39" i="8"/>
  <c r="Q39" i="8"/>
  <c r="R39" i="8"/>
  <c r="S39" i="8"/>
  <c r="T39" i="8"/>
  <c r="U39" i="8"/>
  <c r="C39" i="8"/>
  <c r="D37" i="8"/>
  <c r="E37" i="8"/>
  <c r="F37" i="8"/>
  <c r="G37" i="8"/>
  <c r="H37" i="8"/>
  <c r="I37" i="8"/>
  <c r="J37" i="8"/>
  <c r="K37" i="8"/>
  <c r="L37" i="8"/>
  <c r="M37" i="8"/>
  <c r="N37" i="8"/>
  <c r="O37" i="8"/>
  <c r="P37" i="8"/>
  <c r="Q37" i="8"/>
  <c r="R37" i="8"/>
  <c r="S37" i="8"/>
  <c r="T37" i="8"/>
  <c r="U37" i="8"/>
  <c r="D38" i="8"/>
  <c r="E38" i="8"/>
  <c r="F38" i="8"/>
  <c r="G38" i="8"/>
  <c r="H38" i="8"/>
  <c r="I38" i="8"/>
  <c r="J38" i="8"/>
  <c r="K38" i="8"/>
  <c r="L38" i="8"/>
  <c r="M38" i="8"/>
  <c r="N38" i="8"/>
  <c r="O38" i="8"/>
  <c r="P38" i="8"/>
  <c r="Q38" i="8"/>
  <c r="R38" i="8"/>
  <c r="S38" i="8"/>
  <c r="T38" i="8"/>
  <c r="U38" i="8"/>
  <c r="C38" i="8"/>
  <c r="C37" i="8"/>
  <c r="B45" i="8"/>
  <c r="B46" i="8"/>
  <c r="B47" i="8"/>
  <c r="B48" i="8"/>
  <c r="B49" i="8"/>
  <c r="B44" i="8"/>
  <c r="B39" i="8"/>
  <c r="A39" i="8"/>
  <c r="A41" i="8"/>
  <c r="A40" i="8"/>
  <c r="A37" i="8"/>
  <c r="C10" i="8"/>
  <c r="B10" i="8"/>
  <c r="A22" i="8"/>
  <c r="A23" i="8" s="1"/>
  <c r="B2" i="9"/>
  <c r="H7" i="9"/>
  <c r="F7" i="9"/>
  <c r="A24" i="8" l="1"/>
  <c r="A42" i="8"/>
  <c r="D10" i="8"/>
  <c r="G40" i="8"/>
  <c r="C52" i="8"/>
  <c r="C44" i="8"/>
  <c r="Q53" i="8"/>
  <c r="M53" i="8"/>
  <c r="E53" i="8"/>
  <c r="O52" i="8"/>
  <c r="G52" i="8"/>
  <c r="Q51" i="8"/>
  <c r="E51" i="8"/>
  <c r="O50" i="8"/>
  <c r="G50" i="8"/>
  <c r="Q49" i="8"/>
  <c r="I49" i="8"/>
  <c r="O48" i="8"/>
  <c r="U47" i="8"/>
  <c r="G46" i="8"/>
  <c r="C40" i="8"/>
  <c r="C51" i="8"/>
  <c r="C47" i="8"/>
  <c r="C43" i="8"/>
  <c r="T53" i="8"/>
  <c r="P53" i="8"/>
  <c r="L53" i="8"/>
  <c r="H53" i="8"/>
  <c r="D53" i="8"/>
  <c r="R52" i="8"/>
  <c r="N52" i="8"/>
  <c r="J52" i="8"/>
  <c r="F52" i="8"/>
  <c r="T51" i="8"/>
  <c r="P51" i="8"/>
  <c r="L51" i="8"/>
  <c r="H51" i="8"/>
  <c r="D51" i="8"/>
  <c r="R50" i="8"/>
  <c r="N50" i="8"/>
  <c r="J50" i="8"/>
  <c r="F50" i="8"/>
  <c r="T49" i="8"/>
  <c r="P49" i="8"/>
  <c r="L49" i="8"/>
  <c r="H49" i="8"/>
  <c r="D49" i="8"/>
  <c r="R48" i="8"/>
  <c r="N48" i="8"/>
  <c r="J48" i="8"/>
  <c r="F48" i="8"/>
  <c r="T47" i="8"/>
  <c r="P47" i="8"/>
  <c r="L47" i="8"/>
  <c r="H47" i="8"/>
  <c r="D47" i="8"/>
  <c r="R46" i="8"/>
  <c r="N46" i="8"/>
  <c r="J46" i="8"/>
  <c r="F46" i="8"/>
  <c r="T45" i="8"/>
  <c r="P45" i="8"/>
  <c r="L45" i="8"/>
  <c r="H45" i="8"/>
  <c r="D45" i="8"/>
  <c r="R44" i="8"/>
  <c r="N44" i="8"/>
  <c r="J44" i="8"/>
  <c r="F44" i="8"/>
  <c r="T43" i="8"/>
  <c r="P43" i="8"/>
  <c r="L43" i="8"/>
  <c r="H43" i="8"/>
  <c r="D43" i="8"/>
  <c r="R42" i="8"/>
  <c r="N42" i="8"/>
  <c r="J42" i="8"/>
  <c r="F42" i="8"/>
  <c r="T41" i="8"/>
  <c r="P41" i="8"/>
  <c r="L41" i="8"/>
  <c r="H41" i="8"/>
  <c r="D41" i="8"/>
  <c r="R40" i="8"/>
  <c r="N40" i="8"/>
  <c r="J40" i="8"/>
  <c r="F40" i="8"/>
  <c r="C50" i="8"/>
  <c r="C46" i="8"/>
  <c r="C42" i="8"/>
  <c r="S53" i="8"/>
  <c r="O53" i="8"/>
  <c r="K53" i="8"/>
  <c r="G53" i="8"/>
  <c r="U52" i="8"/>
  <c r="Q52" i="8"/>
  <c r="M52" i="8"/>
  <c r="I52" i="8"/>
  <c r="E52" i="8"/>
  <c r="S51" i="8"/>
  <c r="O51" i="8"/>
  <c r="K51" i="8"/>
  <c r="G51" i="8"/>
  <c r="U50" i="8"/>
  <c r="Q50" i="8"/>
  <c r="M50" i="8"/>
  <c r="I50" i="8"/>
  <c r="E50" i="8"/>
  <c r="S49" i="8"/>
  <c r="O49" i="8"/>
  <c r="K49" i="8"/>
  <c r="G49" i="8"/>
  <c r="U48" i="8"/>
  <c r="Q48" i="8"/>
  <c r="M48" i="8"/>
  <c r="I48" i="8"/>
  <c r="E48" i="8"/>
  <c r="S47" i="8"/>
  <c r="O47" i="8"/>
  <c r="K47" i="8"/>
  <c r="G47" i="8"/>
  <c r="U46" i="8"/>
  <c r="Q46" i="8"/>
  <c r="M46" i="8"/>
  <c r="I46" i="8"/>
  <c r="E46" i="8"/>
  <c r="S45" i="8"/>
  <c r="O45" i="8"/>
  <c r="K45" i="8"/>
  <c r="G45" i="8"/>
  <c r="U44" i="8"/>
  <c r="Q44" i="8"/>
  <c r="M44" i="8"/>
  <c r="I44" i="8"/>
  <c r="E44" i="8"/>
  <c r="S43" i="8"/>
  <c r="O43" i="8"/>
  <c r="K43" i="8"/>
  <c r="G43" i="8"/>
  <c r="U42" i="8"/>
  <c r="Q42" i="8"/>
  <c r="M42" i="8"/>
  <c r="I42" i="8"/>
  <c r="E42" i="8"/>
  <c r="S41" i="8"/>
  <c r="O41" i="8"/>
  <c r="K41" i="8"/>
  <c r="G41" i="8"/>
  <c r="U40" i="8"/>
  <c r="Q40" i="8"/>
  <c r="M40" i="8"/>
  <c r="I40" i="8"/>
  <c r="E40" i="8"/>
  <c r="C53" i="8"/>
  <c r="C49" i="8"/>
  <c r="C45" i="8"/>
  <c r="C41" i="8"/>
  <c r="R53" i="8"/>
  <c r="N53" i="8"/>
  <c r="J53" i="8"/>
  <c r="F53" i="8"/>
  <c r="T52" i="8"/>
  <c r="P52" i="8"/>
  <c r="L52" i="8"/>
  <c r="H52" i="8"/>
  <c r="D52" i="8"/>
  <c r="R51" i="8"/>
  <c r="N51" i="8"/>
  <c r="J51" i="8"/>
  <c r="F51" i="8"/>
  <c r="T50" i="8"/>
  <c r="P50" i="8"/>
  <c r="L50" i="8"/>
  <c r="H50" i="8"/>
  <c r="D50" i="8"/>
  <c r="R49" i="8"/>
  <c r="N49" i="8"/>
  <c r="J49" i="8"/>
  <c r="F49" i="8"/>
  <c r="T48" i="8"/>
  <c r="P48" i="8"/>
  <c r="L48" i="8"/>
  <c r="H48" i="8"/>
  <c r="D48" i="8"/>
  <c r="R47" i="8"/>
  <c r="N47" i="8"/>
  <c r="J47" i="8"/>
  <c r="F47" i="8"/>
  <c r="T46" i="8"/>
  <c r="P46" i="8"/>
  <c r="L46" i="8"/>
  <c r="H46" i="8"/>
  <c r="D46" i="8"/>
  <c r="R45" i="8"/>
  <c r="N45" i="8"/>
  <c r="J45" i="8"/>
  <c r="F45" i="8"/>
  <c r="T44" i="8"/>
  <c r="P44" i="8"/>
  <c r="L44" i="8"/>
  <c r="H44" i="8"/>
  <c r="D44" i="8"/>
  <c r="R43" i="8"/>
  <c r="N43" i="8"/>
  <c r="J43" i="8"/>
  <c r="F43" i="8"/>
  <c r="T42" i="8"/>
  <c r="P42" i="8"/>
  <c r="L42" i="8"/>
  <c r="H42" i="8"/>
  <c r="D42" i="8"/>
  <c r="R41" i="8"/>
  <c r="N41" i="8"/>
  <c r="J41" i="8"/>
  <c r="F41" i="8"/>
  <c r="T40" i="8"/>
  <c r="P40" i="8"/>
  <c r="L40" i="8"/>
  <c r="H40" i="8"/>
  <c r="D40" i="8"/>
  <c r="C48" i="8"/>
  <c r="U53" i="8"/>
  <c r="I53" i="8"/>
  <c r="S52" i="8"/>
  <c r="K52" i="8"/>
  <c r="U51" i="8"/>
  <c r="M51" i="8"/>
  <c r="I51" i="8"/>
  <c r="S50" i="8"/>
  <c r="K50" i="8"/>
  <c r="U49" i="8"/>
  <c r="M49" i="8"/>
  <c r="E49" i="8"/>
  <c r="S48" i="8"/>
  <c r="K48" i="8"/>
  <c r="G48" i="8"/>
  <c r="Q47" i="8"/>
  <c r="M47" i="8"/>
  <c r="I47" i="8"/>
  <c r="E47" i="8"/>
  <c r="S46" i="8"/>
  <c r="O46" i="8"/>
  <c r="K46" i="8"/>
  <c r="U45" i="8"/>
  <c r="Q45" i="8"/>
  <c r="M45" i="8"/>
  <c r="I45" i="8"/>
  <c r="E45" i="8"/>
  <c r="S44" i="8"/>
  <c r="O44" i="8"/>
  <c r="K44" i="8"/>
  <c r="G44" i="8"/>
  <c r="U43" i="8"/>
  <c r="Q43" i="8"/>
  <c r="M43" i="8"/>
  <c r="I43" i="8"/>
  <c r="E43" i="8"/>
  <c r="S42" i="8"/>
  <c r="O42" i="8"/>
  <c r="K42" i="8"/>
  <c r="G42" i="8"/>
  <c r="U41" i="8"/>
  <c r="Q41" i="8"/>
  <c r="M41" i="8"/>
  <c r="I41" i="8"/>
  <c r="E41" i="8"/>
  <c r="S40" i="8"/>
  <c r="O40" i="8"/>
  <c r="K40" i="8"/>
  <c r="A25" i="8" l="1"/>
  <c r="E10" i="8"/>
  <c r="A43" i="8"/>
  <c r="E14" i="9"/>
  <c r="F14" i="9" s="1"/>
  <c r="H14" i="9"/>
  <c r="E23" i="9"/>
  <c r="F23" i="9" s="1"/>
  <c r="H23" i="9"/>
  <c r="E12" i="9"/>
  <c r="F12" i="9" s="1"/>
  <c r="H12" i="9"/>
  <c r="E22" i="9"/>
  <c r="F22" i="9" s="1"/>
  <c r="H22" i="9"/>
  <c r="H11" i="9"/>
  <c r="E11" i="9"/>
  <c r="F11" i="9" s="1"/>
  <c r="E16" i="9"/>
  <c r="F16" i="9" s="1"/>
  <c r="H16" i="9"/>
  <c r="H9" i="9"/>
  <c r="E9" i="9"/>
  <c r="F9" i="9" s="1"/>
  <c r="H25" i="9"/>
  <c r="E25" i="9"/>
  <c r="F25" i="9" s="1"/>
  <c r="E18" i="9"/>
  <c r="F18" i="9" s="1"/>
  <c r="H18" i="9"/>
  <c r="H10" i="9"/>
  <c r="E10" i="9"/>
  <c r="F10" i="9" s="1"/>
  <c r="H26" i="9"/>
  <c r="E26" i="9"/>
  <c r="F26" i="9" s="1"/>
  <c r="E15" i="9"/>
  <c r="F15" i="9" s="1"/>
  <c r="H15" i="9"/>
  <c r="E20" i="9"/>
  <c r="F20" i="9" s="1"/>
  <c r="H20" i="9"/>
  <c r="H13" i="9"/>
  <c r="E13" i="9"/>
  <c r="F13" i="9" s="1"/>
  <c r="E19" i="9"/>
  <c r="F19" i="9" s="1"/>
  <c r="H19" i="9"/>
  <c r="E8" i="9"/>
  <c r="F8" i="9" s="1"/>
  <c r="H8" i="9"/>
  <c r="E24" i="9"/>
  <c r="F24" i="9" s="1"/>
  <c r="H24" i="9"/>
  <c r="E17" i="9"/>
  <c r="F17" i="9" s="1"/>
  <c r="H17" i="9"/>
  <c r="H21" i="9"/>
  <c r="E21" i="9"/>
  <c r="F21" i="9" s="1"/>
  <c r="A26" i="8" l="1"/>
  <c r="A44" i="8"/>
  <c r="F10" i="8"/>
  <c r="B3" i="1"/>
  <c r="C3" i="1"/>
  <c r="C4" i="1"/>
  <c r="A27" i="8" l="1"/>
  <c r="G10" i="8"/>
  <c r="A45" i="8"/>
  <c r="B7" i="6"/>
  <c r="D28" i="6"/>
  <c r="A28" i="8" l="1"/>
  <c r="A46" i="8"/>
  <c r="H10" i="8"/>
  <c r="B29" i="6"/>
  <c r="B30" i="6"/>
  <c r="G8" i="6"/>
  <c r="G9" i="6" s="1"/>
  <c r="G10" i="6" s="1"/>
  <c r="G11" i="6" s="1"/>
  <c r="G12" i="6" s="1"/>
  <c r="G13" i="6" s="1"/>
  <c r="G14" i="6" s="1"/>
  <c r="G15" i="6" s="1"/>
  <c r="G16" i="6" s="1"/>
  <c r="G17" i="6" s="1"/>
  <c r="G18" i="6" s="1"/>
  <c r="G19" i="6" s="1"/>
  <c r="G20" i="6" s="1"/>
  <c r="G21" i="6" s="1"/>
  <c r="G22" i="6" s="1"/>
  <c r="G23" i="6" s="1"/>
  <c r="G24" i="6" s="1"/>
  <c r="G25" i="6" s="1"/>
  <c r="G26" i="6" s="1"/>
  <c r="F7" i="6"/>
  <c r="F12" i="5"/>
  <c r="H7" i="6"/>
  <c r="B8" i="2"/>
  <c r="Q332" i="2" s="1"/>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332" i="2"/>
  <c r="N333" i="2"/>
  <c r="N334" i="2"/>
  <c r="N335" i="2"/>
  <c r="N336" i="2"/>
  <c r="N337" i="2"/>
  <c r="N338" i="2"/>
  <c r="N339" i="2"/>
  <c r="N340" i="2"/>
  <c r="N341" i="2"/>
  <c r="N342" i="2"/>
  <c r="N343" i="2"/>
  <c r="N344" i="2"/>
  <c r="N345" i="2"/>
  <c r="N346" i="2"/>
  <c r="N347" i="2"/>
  <c r="N348" i="2"/>
  <c r="N349" i="2"/>
  <c r="N350" i="2"/>
  <c r="N351" i="2"/>
  <c r="N352" i="2"/>
  <c r="N353" i="2"/>
  <c r="N354" i="2"/>
  <c r="N355" i="2"/>
  <c r="N356" i="2"/>
  <c r="N357" i="2"/>
  <c r="N358" i="2"/>
  <c r="N359" i="2"/>
  <c r="N360" i="2"/>
  <c r="N361" i="2"/>
  <c r="N362" i="2"/>
  <c r="N363" i="2"/>
  <c r="N12" i="2"/>
  <c r="N11" i="2"/>
  <c r="O10" i="2" s="1"/>
  <c r="F4" i="1"/>
  <c r="E14" i="5"/>
  <c r="E15" i="5"/>
  <c r="E16" i="5"/>
  <c r="E17" i="5"/>
  <c r="E18" i="5"/>
  <c r="E19" i="5"/>
  <c r="E20" i="5"/>
  <c r="E22" i="5"/>
  <c r="E24" i="5"/>
  <c r="E25" i="5"/>
  <c r="E26" i="5"/>
  <c r="E27" i="5"/>
  <c r="E28" i="5"/>
  <c r="E29" i="5"/>
  <c r="E30" i="5"/>
  <c r="E31" i="5"/>
  <c r="E13" i="5"/>
  <c r="B31" i="5"/>
  <c r="B30" i="5"/>
  <c r="B29" i="5"/>
  <c r="B28" i="5"/>
  <c r="B27" i="5"/>
  <c r="B26" i="5"/>
  <c r="B25" i="5"/>
  <c r="B24" i="5"/>
  <c r="D23" i="5"/>
  <c r="E23" i="5" s="1"/>
  <c r="C23" i="5"/>
  <c r="B23" i="5"/>
  <c r="B22" i="5"/>
  <c r="D21" i="5"/>
  <c r="E21" i="5" s="1"/>
  <c r="C21" i="5"/>
  <c r="B21" i="5"/>
  <c r="B20" i="5"/>
  <c r="B19" i="5"/>
  <c r="B18" i="5"/>
  <c r="B17" i="5"/>
  <c r="B16" i="5"/>
  <c r="B15" i="5"/>
  <c r="B14" i="5"/>
  <c r="B13" i="5"/>
  <c r="H4" i="6"/>
  <c r="F3" i="6"/>
  <c r="B2" i="6"/>
  <c r="B16" i="1"/>
  <c r="A29" i="8" l="1"/>
  <c r="I10" i="8"/>
  <c r="A47" i="8"/>
  <c r="F29" i="5"/>
  <c r="F25" i="5"/>
  <c r="F19" i="5"/>
  <c r="F15" i="5"/>
  <c r="F31" i="5"/>
  <c r="F27" i="5"/>
  <c r="F30" i="5"/>
  <c r="F26" i="5"/>
  <c r="F20" i="5"/>
  <c r="F16" i="5"/>
  <c r="F21" i="5"/>
  <c r="F23" i="5"/>
  <c r="F13" i="5"/>
  <c r="F28" i="5"/>
  <c r="F24" i="5"/>
  <c r="F18" i="5"/>
  <c r="F14" i="5"/>
  <c r="F22" i="5"/>
  <c r="F17" i="5"/>
  <c r="O12" i="2"/>
  <c r="U363" i="2"/>
  <c r="X361" i="2"/>
  <c r="Q361" i="2"/>
  <c r="Q360" i="2"/>
  <c r="T358" i="2"/>
  <c r="Q357" i="2"/>
  <c r="Q354" i="2"/>
  <c r="X12" i="2"/>
  <c r="P12" i="2"/>
  <c r="T363" i="2"/>
  <c r="Y362" i="2"/>
  <c r="Q362" i="2"/>
  <c r="V361" i="2"/>
  <c r="P361" i="2"/>
  <c r="V360" i="2"/>
  <c r="T359" i="2"/>
  <c r="Y358" i="2"/>
  <c r="Q358" i="2"/>
  <c r="V357" i="2"/>
  <c r="P357" i="2"/>
  <c r="V356" i="2"/>
  <c r="T355" i="2"/>
  <c r="Y354" i="2"/>
  <c r="Q353" i="2"/>
  <c r="X352" i="2"/>
  <c r="P351" i="2"/>
  <c r="T350" i="2"/>
  <c r="X349" i="2"/>
  <c r="Q348" i="2"/>
  <c r="U347" i="2"/>
  <c r="Y346" i="2"/>
  <c r="Q345" i="2"/>
  <c r="X344" i="2"/>
  <c r="P343" i="2"/>
  <c r="T342" i="2"/>
  <c r="X341" i="2"/>
  <c r="Q340" i="2"/>
  <c r="U339" i="2"/>
  <c r="Y338" i="2"/>
  <c r="Q337" i="2"/>
  <c r="U334" i="2"/>
  <c r="Q333" i="2"/>
  <c r="V12" i="2"/>
  <c r="Y363" i="2"/>
  <c r="R363" i="2"/>
  <c r="V362" i="2"/>
  <c r="P362" i="2"/>
  <c r="U361" i="2"/>
  <c r="T360" i="2"/>
  <c r="Y359" i="2"/>
  <c r="R359" i="2"/>
  <c r="V358" i="2"/>
  <c r="P358" i="2"/>
  <c r="U357" i="2"/>
  <c r="T356" i="2"/>
  <c r="Y355" i="2"/>
  <c r="R355" i="2"/>
  <c r="U354" i="2"/>
  <c r="Y353" i="2"/>
  <c r="P353" i="2"/>
  <c r="U352" i="2"/>
  <c r="X351" i="2"/>
  <c r="Q350" i="2"/>
  <c r="T349" i="2"/>
  <c r="Y348" i="2"/>
  <c r="P348" i="2"/>
  <c r="T347" i="2"/>
  <c r="U346" i="2"/>
  <c r="Y345" i="2"/>
  <c r="P345" i="2"/>
  <c r="U344" i="2"/>
  <c r="X343" i="2"/>
  <c r="Q342" i="2"/>
  <c r="T341" i="2"/>
  <c r="Y340" i="2"/>
  <c r="P340" i="2"/>
  <c r="T339" i="2"/>
  <c r="U338" i="2"/>
  <c r="Y337" i="2"/>
  <c r="U335" i="2"/>
  <c r="Q334" i="2"/>
  <c r="T12" i="2"/>
  <c r="X363" i="2"/>
  <c r="P363" i="2"/>
  <c r="U362" i="2"/>
  <c r="R361" i="2"/>
  <c r="Y360" i="2"/>
  <c r="R360" i="2"/>
  <c r="X359" i="2"/>
  <c r="P359" i="2"/>
  <c r="U358" i="2"/>
  <c r="R357" i="2"/>
  <c r="Y356" i="2"/>
  <c r="R356" i="2"/>
  <c r="X355" i="2"/>
  <c r="P355" i="2"/>
  <c r="T354" i="2"/>
  <c r="X353" i="2"/>
  <c r="Q352" i="2"/>
  <c r="U351" i="2"/>
  <c r="Y350" i="2"/>
  <c r="Q349" i="2"/>
  <c r="X348" i="2"/>
  <c r="P347" i="2"/>
  <c r="T346" i="2"/>
  <c r="X345" i="2"/>
  <c r="Q344" i="2"/>
  <c r="U343" i="2"/>
  <c r="Y342" i="2"/>
  <c r="Q341" i="2"/>
  <c r="X340" i="2"/>
  <c r="P339" i="2"/>
  <c r="T338" i="2"/>
  <c r="X337" i="2"/>
  <c r="U336" i="2"/>
  <c r="Q335" i="2"/>
  <c r="U332" i="2"/>
  <c r="S12" i="2"/>
  <c r="T362" i="2"/>
  <c r="X360" i="2"/>
  <c r="U359" i="2"/>
  <c r="X357" i="2"/>
  <c r="X356" i="2"/>
  <c r="Q356" i="2"/>
  <c r="U355" i="2"/>
  <c r="T353" i="2"/>
  <c r="Y352" i="2"/>
  <c r="P352" i="2"/>
  <c r="T351" i="2"/>
  <c r="U350" i="2"/>
  <c r="Y349" i="2"/>
  <c r="P349" i="2"/>
  <c r="U348" i="2"/>
  <c r="X347" i="2"/>
  <c r="Q346" i="2"/>
  <c r="T345" i="2"/>
  <c r="Y344" i="2"/>
  <c r="P344" i="2"/>
  <c r="T343" i="2"/>
  <c r="U342" i="2"/>
  <c r="Y341" i="2"/>
  <c r="P341" i="2"/>
  <c r="U340" i="2"/>
  <c r="X339" i="2"/>
  <c r="Q338" i="2"/>
  <c r="T337" i="2"/>
  <c r="Q336" i="2"/>
  <c r="U333" i="2"/>
  <c r="Q13" i="2"/>
  <c r="U13" i="2"/>
  <c r="Y13" i="2"/>
  <c r="Q14" i="2"/>
  <c r="U14" i="2"/>
  <c r="Y14" i="2"/>
  <c r="Q15" i="2"/>
  <c r="U15" i="2"/>
  <c r="Y15" i="2"/>
  <c r="Q16" i="2"/>
  <c r="U16" i="2"/>
  <c r="Y16" i="2"/>
  <c r="Q17" i="2"/>
  <c r="U17" i="2"/>
  <c r="Y17" i="2"/>
  <c r="Q18" i="2"/>
  <c r="U18" i="2"/>
  <c r="Y18" i="2"/>
  <c r="Q19" i="2"/>
  <c r="U19" i="2"/>
  <c r="Y19" i="2"/>
  <c r="Q20" i="2"/>
  <c r="U20" i="2"/>
  <c r="Y20" i="2"/>
  <c r="Q21" i="2"/>
  <c r="U21" i="2"/>
  <c r="Y21" i="2"/>
  <c r="Q22" i="2"/>
  <c r="U22" i="2"/>
  <c r="Y22" i="2"/>
  <c r="Q23" i="2"/>
  <c r="U23" i="2"/>
  <c r="Y23" i="2"/>
  <c r="Q24" i="2"/>
  <c r="U24" i="2"/>
  <c r="Y24" i="2"/>
  <c r="Q25" i="2"/>
  <c r="U25" i="2"/>
  <c r="Y25" i="2"/>
  <c r="Q26" i="2"/>
  <c r="U26" i="2"/>
  <c r="Y26" i="2"/>
  <c r="Q27" i="2"/>
  <c r="U27" i="2"/>
  <c r="Y27" i="2"/>
  <c r="Q28" i="2"/>
  <c r="U28" i="2"/>
  <c r="Y28" i="2"/>
  <c r="Q29" i="2"/>
  <c r="U29" i="2"/>
  <c r="Y29" i="2"/>
  <c r="Q30" i="2"/>
  <c r="U30" i="2"/>
  <c r="Y30" i="2"/>
  <c r="Q31" i="2"/>
  <c r="U31" i="2"/>
  <c r="Y31" i="2"/>
  <c r="Q32" i="2"/>
  <c r="U32" i="2"/>
  <c r="Y32" i="2"/>
  <c r="Q33" i="2"/>
  <c r="U33" i="2"/>
  <c r="Y33" i="2"/>
  <c r="Q34" i="2"/>
  <c r="U34" i="2"/>
  <c r="Y34" i="2"/>
  <c r="Q35" i="2"/>
  <c r="U35" i="2"/>
  <c r="Y35" i="2"/>
  <c r="Q36" i="2"/>
  <c r="U36" i="2"/>
  <c r="Y36" i="2"/>
  <c r="Q37" i="2"/>
  <c r="U37" i="2"/>
  <c r="Y37" i="2"/>
  <c r="Q38" i="2"/>
  <c r="U38" i="2"/>
  <c r="Y38" i="2"/>
  <c r="Q39" i="2"/>
  <c r="U39" i="2"/>
  <c r="Y39" i="2"/>
  <c r="Q40" i="2"/>
  <c r="U40" i="2"/>
  <c r="Y40" i="2"/>
  <c r="Q41" i="2"/>
  <c r="O13" i="2"/>
  <c r="T13" i="2"/>
  <c r="S14" i="2"/>
  <c r="X14" i="2"/>
  <c r="R15" i="2"/>
  <c r="W15" i="2"/>
  <c r="P16" i="2"/>
  <c r="V16" i="2"/>
  <c r="O17" i="2"/>
  <c r="T17" i="2"/>
  <c r="S18" i="2"/>
  <c r="X18" i="2"/>
  <c r="R19" i="2"/>
  <c r="W19" i="2"/>
  <c r="P20" i="2"/>
  <c r="V20" i="2"/>
  <c r="O21" i="2"/>
  <c r="T21" i="2"/>
  <c r="S22" i="2"/>
  <c r="X22" i="2"/>
  <c r="R23" i="2"/>
  <c r="W23" i="2"/>
  <c r="P24" i="2"/>
  <c r="V24" i="2"/>
  <c r="O25" i="2"/>
  <c r="T25" i="2"/>
  <c r="S26" i="2"/>
  <c r="X26" i="2"/>
  <c r="R27" i="2"/>
  <c r="W27" i="2"/>
  <c r="P28" i="2"/>
  <c r="V28" i="2"/>
  <c r="O29" i="2"/>
  <c r="T29" i="2"/>
  <c r="S30" i="2"/>
  <c r="X30" i="2"/>
  <c r="R31" i="2"/>
  <c r="W31" i="2"/>
  <c r="P32" i="2"/>
  <c r="V32" i="2"/>
  <c r="O33" i="2"/>
  <c r="T33" i="2"/>
  <c r="S34" i="2"/>
  <c r="X34" i="2"/>
  <c r="R35" i="2"/>
  <c r="W35" i="2"/>
  <c r="P36" i="2"/>
  <c r="V36" i="2"/>
  <c r="O37" i="2"/>
  <c r="T37" i="2"/>
  <c r="S38" i="2"/>
  <c r="X38" i="2"/>
  <c r="R39" i="2"/>
  <c r="W39" i="2"/>
  <c r="P40" i="2"/>
  <c r="V40" i="2"/>
  <c r="O41" i="2"/>
  <c r="T41" i="2"/>
  <c r="X41" i="2"/>
  <c r="P42" i="2"/>
  <c r="T42" i="2"/>
  <c r="X42" i="2"/>
  <c r="P43" i="2"/>
  <c r="T43" i="2"/>
  <c r="X43" i="2"/>
  <c r="P44" i="2"/>
  <c r="T44" i="2"/>
  <c r="X44" i="2"/>
  <c r="P45" i="2"/>
  <c r="T45" i="2"/>
  <c r="X45" i="2"/>
  <c r="P46" i="2"/>
  <c r="T46" i="2"/>
  <c r="X46" i="2"/>
  <c r="P47" i="2"/>
  <c r="T47" i="2"/>
  <c r="X47" i="2"/>
  <c r="P48" i="2"/>
  <c r="T48" i="2"/>
  <c r="X48" i="2"/>
  <c r="P49" i="2"/>
  <c r="T49" i="2"/>
  <c r="X49" i="2"/>
  <c r="P50" i="2"/>
  <c r="T50" i="2"/>
  <c r="V13" i="2"/>
  <c r="O14" i="2"/>
  <c r="V14" i="2"/>
  <c r="P15" i="2"/>
  <c r="X15" i="2"/>
  <c r="S16" i="2"/>
  <c r="V17" i="2"/>
  <c r="O18" i="2"/>
  <c r="V18" i="2"/>
  <c r="P19" i="2"/>
  <c r="X19" i="2"/>
  <c r="S20" i="2"/>
  <c r="V21" i="2"/>
  <c r="O22" i="2"/>
  <c r="V22" i="2"/>
  <c r="P23" i="2"/>
  <c r="X23" i="2"/>
  <c r="S24" i="2"/>
  <c r="V25" i="2"/>
  <c r="O26" i="2"/>
  <c r="V26" i="2"/>
  <c r="P13" i="2"/>
  <c r="W13" i="2"/>
  <c r="P14" i="2"/>
  <c r="W14" i="2"/>
  <c r="S15" i="2"/>
  <c r="T16" i="2"/>
  <c r="P17" i="2"/>
  <c r="W17" i="2"/>
  <c r="P18" i="2"/>
  <c r="W18" i="2"/>
  <c r="S19" i="2"/>
  <c r="T20" i="2"/>
  <c r="P21" i="2"/>
  <c r="W21" i="2"/>
  <c r="P22" i="2"/>
  <c r="W22" i="2"/>
  <c r="S23" i="2"/>
  <c r="T24" i="2"/>
  <c r="P25" i="2"/>
  <c r="W25" i="2"/>
  <c r="P26" i="2"/>
  <c r="W26" i="2"/>
  <c r="S27" i="2"/>
  <c r="T28" i="2"/>
  <c r="P29" i="2"/>
  <c r="W29" i="2"/>
  <c r="P30" i="2"/>
  <c r="W30" i="2"/>
  <c r="S31" i="2"/>
  <c r="T32" i="2"/>
  <c r="P33" i="2"/>
  <c r="W33" i="2"/>
  <c r="P34" i="2"/>
  <c r="W34" i="2"/>
  <c r="S35" i="2"/>
  <c r="T36" i="2"/>
  <c r="P37" i="2"/>
  <c r="W37" i="2"/>
  <c r="P38" i="2"/>
  <c r="W38" i="2"/>
  <c r="S39" i="2"/>
  <c r="T40" i="2"/>
  <c r="P41" i="2"/>
  <c r="V41" i="2"/>
  <c r="O42" i="2"/>
  <c r="U42" i="2"/>
  <c r="S43" i="2"/>
  <c r="Y43" i="2"/>
  <c r="R44" i="2"/>
  <c r="W44" i="2"/>
  <c r="Q45" i="2"/>
  <c r="V45" i="2"/>
  <c r="O46" i="2"/>
  <c r="U46" i="2"/>
  <c r="S47" i="2"/>
  <c r="Y47" i="2"/>
  <c r="R48" i="2"/>
  <c r="W48" i="2"/>
  <c r="Q49" i="2"/>
  <c r="V49" i="2"/>
  <c r="O50" i="2"/>
  <c r="U50" i="2"/>
  <c r="Y50" i="2"/>
  <c r="Q51" i="2"/>
  <c r="U51" i="2"/>
  <c r="Y51" i="2"/>
  <c r="Q52" i="2"/>
  <c r="U52" i="2"/>
  <c r="Y52" i="2"/>
  <c r="Q53" i="2"/>
  <c r="U53" i="2"/>
  <c r="Y53" i="2"/>
  <c r="Q54" i="2"/>
  <c r="U54" i="2"/>
  <c r="Y54" i="2"/>
  <c r="Q55" i="2"/>
  <c r="U55" i="2"/>
  <c r="Y55" i="2"/>
  <c r="Q56" i="2"/>
  <c r="U56" i="2"/>
  <c r="Y56" i="2"/>
  <c r="Q57" i="2"/>
  <c r="U57" i="2"/>
  <c r="Y57" i="2"/>
  <c r="Q58" i="2"/>
  <c r="U58" i="2"/>
  <c r="Y58" i="2"/>
  <c r="Q59" i="2"/>
  <c r="U59" i="2"/>
  <c r="Y59" i="2"/>
  <c r="Q60" i="2"/>
  <c r="U60" i="2"/>
  <c r="Y60" i="2"/>
  <c r="Q61" i="2"/>
  <c r="U61" i="2"/>
  <c r="Y61" i="2"/>
  <c r="Q62" i="2"/>
  <c r="U62" i="2"/>
  <c r="Y62" i="2"/>
  <c r="Q63" i="2"/>
  <c r="U63" i="2"/>
  <c r="Y63" i="2"/>
  <c r="Q64" i="2"/>
  <c r="U64" i="2"/>
  <c r="Y64" i="2"/>
  <c r="Q65" i="2"/>
  <c r="U65" i="2"/>
  <c r="Y65" i="2"/>
  <c r="Q66" i="2"/>
  <c r="U66" i="2"/>
  <c r="Y66" i="2"/>
  <c r="Q67" i="2"/>
  <c r="U67" i="2"/>
  <c r="Y67" i="2"/>
  <c r="Q68" i="2"/>
  <c r="U68" i="2"/>
  <c r="Y68" i="2"/>
  <c r="Q69" i="2"/>
  <c r="U69" i="2"/>
  <c r="Y69" i="2"/>
  <c r="Q70" i="2"/>
  <c r="U70" i="2"/>
  <c r="Y70" i="2"/>
  <c r="Q71" i="2"/>
  <c r="U71" i="2"/>
  <c r="Y71" i="2"/>
  <c r="Q72" i="2"/>
  <c r="U72" i="2"/>
  <c r="Y72" i="2"/>
  <c r="Q73" i="2"/>
  <c r="U73" i="2"/>
  <c r="Y73" i="2"/>
  <c r="Q74" i="2"/>
  <c r="U74" i="2"/>
  <c r="Y74" i="2"/>
  <c r="Q75" i="2"/>
  <c r="U75" i="2"/>
  <c r="Y75" i="2"/>
  <c r="Q76" i="2"/>
  <c r="U76" i="2"/>
  <c r="Y76" i="2"/>
  <c r="Q77" i="2"/>
  <c r="U77" i="2"/>
  <c r="Y77" i="2"/>
  <c r="Q78" i="2"/>
  <c r="U78" i="2"/>
  <c r="Y78" i="2"/>
  <c r="Q79" i="2"/>
  <c r="U79" i="2"/>
  <c r="Y79" i="2"/>
  <c r="Q80" i="2"/>
  <c r="U80" i="2"/>
  <c r="Y80" i="2"/>
  <c r="Q81" i="2"/>
  <c r="U81" i="2"/>
  <c r="Y81" i="2"/>
  <c r="Q82" i="2"/>
  <c r="U82" i="2"/>
  <c r="Y82" i="2"/>
  <c r="Q83" i="2"/>
  <c r="U83" i="2"/>
  <c r="Y83" i="2"/>
  <c r="Q84" i="2"/>
  <c r="U84" i="2"/>
  <c r="Y84" i="2"/>
  <c r="Q85" i="2"/>
  <c r="U85" i="2"/>
  <c r="Y85" i="2"/>
  <c r="Q86" i="2"/>
  <c r="U86" i="2"/>
  <c r="R13" i="2"/>
  <c r="X13" i="2"/>
  <c r="R14" i="2"/>
  <c r="T15" i="2"/>
  <c r="O16" i="2"/>
  <c r="W16" i="2"/>
  <c r="R17" i="2"/>
  <c r="X17" i="2"/>
  <c r="R18" i="2"/>
  <c r="T19" i="2"/>
  <c r="O20" i="2"/>
  <c r="W20" i="2"/>
  <c r="R21" i="2"/>
  <c r="X21" i="2"/>
  <c r="R22" i="2"/>
  <c r="T23" i="2"/>
  <c r="O24" i="2"/>
  <c r="W24" i="2"/>
  <c r="R25" i="2"/>
  <c r="X25" i="2"/>
  <c r="R26" i="2"/>
  <c r="T27" i="2"/>
  <c r="O28" i="2"/>
  <c r="W28" i="2"/>
  <c r="R29" i="2"/>
  <c r="X29" i="2"/>
  <c r="S13" i="2"/>
  <c r="T14" i="2"/>
  <c r="O15" i="2"/>
  <c r="V15" i="2"/>
  <c r="R16" i="2"/>
  <c r="X16" i="2"/>
  <c r="S17" i="2"/>
  <c r="T18" i="2"/>
  <c r="O19" i="2"/>
  <c r="V19" i="2"/>
  <c r="R20" i="2"/>
  <c r="X20" i="2"/>
  <c r="S21" i="2"/>
  <c r="T22" i="2"/>
  <c r="O23" i="2"/>
  <c r="V23" i="2"/>
  <c r="R24" i="2"/>
  <c r="X24" i="2"/>
  <c r="S25" i="2"/>
  <c r="T26" i="2"/>
  <c r="O27" i="2"/>
  <c r="V27" i="2"/>
  <c r="R28" i="2"/>
  <c r="X27" i="2"/>
  <c r="O30" i="2"/>
  <c r="V31" i="2"/>
  <c r="R32" i="2"/>
  <c r="X33" i="2"/>
  <c r="T34" i="2"/>
  <c r="P35" i="2"/>
  <c r="W36" i="2"/>
  <c r="S37" i="2"/>
  <c r="O38" i="2"/>
  <c r="V39" i="2"/>
  <c r="R40" i="2"/>
  <c r="W41" i="2"/>
  <c r="R42" i="2"/>
  <c r="Y42" i="2"/>
  <c r="R43" i="2"/>
  <c r="U44" i="2"/>
  <c r="O45" i="2"/>
  <c r="W45" i="2"/>
  <c r="R46" i="2"/>
  <c r="Y46" i="2"/>
  <c r="R47" i="2"/>
  <c r="U48" i="2"/>
  <c r="O49" i="2"/>
  <c r="W49" i="2"/>
  <c r="R50" i="2"/>
  <c r="X50" i="2"/>
  <c r="R51" i="2"/>
  <c r="W51" i="2"/>
  <c r="P52" i="2"/>
  <c r="V52" i="2"/>
  <c r="O53" i="2"/>
  <c r="T53" i="2"/>
  <c r="S54" i="2"/>
  <c r="X54" i="2"/>
  <c r="R55" i="2"/>
  <c r="W55" i="2"/>
  <c r="P56" i="2"/>
  <c r="V56" i="2"/>
  <c r="O57" i="2"/>
  <c r="T57" i="2"/>
  <c r="S58" i="2"/>
  <c r="X58" i="2"/>
  <c r="R59" i="2"/>
  <c r="W59" i="2"/>
  <c r="P60" i="2"/>
  <c r="V60" i="2"/>
  <c r="O61" i="2"/>
  <c r="T61" i="2"/>
  <c r="S62" i="2"/>
  <c r="X62" i="2"/>
  <c r="R63" i="2"/>
  <c r="W63" i="2"/>
  <c r="P64" i="2"/>
  <c r="V64" i="2"/>
  <c r="O65" i="2"/>
  <c r="T65" i="2"/>
  <c r="S66" i="2"/>
  <c r="X66" i="2"/>
  <c r="R67" i="2"/>
  <c r="W67" i="2"/>
  <c r="P68" i="2"/>
  <c r="V68" i="2"/>
  <c r="O69" i="2"/>
  <c r="T69" i="2"/>
  <c r="S70" i="2"/>
  <c r="X70" i="2"/>
  <c r="R71" i="2"/>
  <c r="W71" i="2"/>
  <c r="S29" i="2"/>
  <c r="R30" i="2"/>
  <c r="O31" i="2"/>
  <c r="X31" i="2"/>
  <c r="S32" i="2"/>
  <c r="R33" i="2"/>
  <c r="V34" i="2"/>
  <c r="T35" i="2"/>
  <c r="O36" i="2"/>
  <c r="X36" i="2"/>
  <c r="V37" i="2"/>
  <c r="R38" i="2"/>
  <c r="O39" i="2"/>
  <c r="X39" i="2"/>
  <c r="S40" i="2"/>
  <c r="R41" i="2"/>
  <c r="Y41" i="2"/>
  <c r="S42" i="2"/>
  <c r="U43" i="2"/>
  <c r="O44" i="2"/>
  <c r="V44" i="2"/>
  <c r="R45" i="2"/>
  <c r="Y45" i="2"/>
  <c r="S46" i="2"/>
  <c r="U47" i="2"/>
  <c r="O48" i="2"/>
  <c r="V48" i="2"/>
  <c r="R49" i="2"/>
  <c r="Y49" i="2"/>
  <c r="S50" i="2"/>
  <c r="S51" i="2"/>
  <c r="X51" i="2"/>
  <c r="R52" i="2"/>
  <c r="W52" i="2"/>
  <c r="P53" i="2"/>
  <c r="V53" i="2"/>
  <c r="O54" i="2"/>
  <c r="T54" i="2"/>
  <c r="S55" i="2"/>
  <c r="X55" i="2"/>
  <c r="R56" i="2"/>
  <c r="W56" i="2"/>
  <c r="P57" i="2"/>
  <c r="V57" i="2"/>
  <c r="O58" i="2"/>
  <c r="T58" i="2"/>
  <c r="S59" i="2"/>
  <c r="X59" i="2"/>
  <c r="R60" i="2"/>
  <c r="W60" i="2"/>
  <c r="P61" i="2"/>
  <c r="V61" i="2"/>
  <c r="O62" i="2"/>
  <c r="T62" i="2"/>
  <c r="S63" i="2"/>
  <c r="X63" i="2"/>
  <c r="R64" i="2"/>
  <c r="W64" i="2"/>
  <c r="P65" i="2"/>
  <c r="V65" i="2"/>
  <c r="O66" i="2"/>
  <c r="T66" i="2"/>
  <c r="S67" i="2"/>
  <c r="X67" i="2"/>
  <c r="R68" i="2"/>
  <c r="W68" i="2"/>
  <c r="P69" i="2"/>
  <c r="V69" i="2"/>
  <c r="O70" i="2"/>
  <c r="T70" i="2"/>
  <c r="S71" i="2"/>
  <c r="X71" i="2"/>
  <c r="R72" i="2"/>
  <c r="W72" i="2"/>
  <c r="P73" i="2"/>
  <c r="V73" i="2"/>
  <c r="O74" i="2"/>
  <c r="T74" i="2"/>
  <c r="S75" i="2"/>
  <c r="X75" i="2"/>
  <c r="R76" i="2"/>
  <c r="W76" i="2"/>
  <c r="P77" i="2"/>
  <c r="V77" i="2"/>
  <c r="O78" i="2"/>
  <c r="T78" i="2"/>
  <c r="S79" i="2"/>
  <c r="X79" i="2"/>
  <c r="R80" i="2"/>
  <c r="W80" i="2"/>
  <c r="P81" i="2"/>
  <c r="V81" i="2"/>
  <c r="O82" i="2"/>
  <c r="T82" i="2"/>
  <c r="S83" i="2"/>
  <c r="X83" i="2"/>
  <c r="R84" i="2"/>
  <c r="W84" i="2"/>
  <c r="P85" i="2"/>
  <c r="V85" i="2"/>
  <c r="O86" i="2"/>
  <c r="T86" i="2"/>
  <c r="Y86" i="2"/>
  <c r="Q87" i="2"/>
  <c r="U87" i="2"/>
  <c r="Y87" i="2"/>
  <c r="Q88" i="2"/>
  <c r="U88" i="2"/>
  <c r="Y88" i="2"/>
  <c r="Q89" i="2"/>
  <c r="U89" i="2"/>
  <c r="Y89" i="2"/>
  <c r="Q90" i="2"/>
  <c r="U90" i="2"/>
  <c r="Y90" i="2"/>
  <c r="Q91" i="2"/>
  <c r="U91" i="2"/>
  <c r="Y91" i="2"/>
  <c r="Q92" i="2"/>
  <c r="U92" i="2"/>
  <c r="Y92" i="2"/>
  <c r="Q93" i="2"/>
  <c r="U93" i="2"/>
  <c r="Y93" i="2"/>
  <c r="Q94" i="2"/>
  <c r="U94" i="2"/>
  <c r="Y94" i="2"/>
  <c r="Q95" i="2"/>
  <c r="U95" i="2"/>
  <c r="Y95" i="2"/>
  <c r="Q96" i="2"/>
  <c r="U96" i="2"/>
  <c r="Y96" i="2"/>
  <c r="Q97" i="2"/>
  <c r="U97" i="2"/>
  <c r="Y97" i="2"/>
  <c r="Q98" i="2"/>
  <c r="U98" i="2"/>
  <c r="Y98" i="2"/>
  <c r="Q99" i="2"/>
  <c r="U99" i="2"/>
  <c r="Y99" i="2"/>
  <c r="Q100" i="2"/>
  <c r="U100" i="2"/>
  <c r="Y100" i="2"/>
  <c r="Q101" i="2"/>
  <c r="U101" i="2"/>
  <c r="Y101" i="2"/>
  <c r="Q102" i="2"/>
  <c r="U102" i="2"/>
  <c r="Y102" i="2"/>
  <c r="Q103" i="2"/>
  <c r="U103" i="2"/>
  <c r="Y103" i="2"/>
  <c r="Q104" i="2"/>
  <c r="U104" i="2"/>
  <c r="Y104" i="2"/>
  <c r="Q105" i="2"/>
  <c r="U105" i="2"/>
  <c r="Y105" i="2"/>
  <c r="Q106" i="2"/>
  <c r="U106" i="2"/>
  <c r="Y106" i="2"/>
  <c r="Q107" i="2"/>
  <c r="U107" i="2"/>
  <c r="Y107" i="2"/>
  <c r="Q108" i="2"/>
  <c r="U108" i="2"/>
  <c r="Y108" i="2"/>
  <c r="Q109" i="2"/>
  <c r="U109" i="2"/>
  <c r="Y109" i="2"/>
  <c r="Q110" i="2"/>
  <c r="U110" i="2"/>
  <c r="Y110" i="2"/>
  <c r="Q111" i="2"/>
  <c r="U111" i="2"/>
  <c r="Y111" i="2"/>
  <c r="Q112" i="2"/>
  <c r="U112" i="2"/>
  <c r="Y112" i="2"/>
  <c r="Q113" i="2"/>
  <c r="U113" i="2"/>
  <c r="Y113" i="2"/>
  <c r="Q114" i="2"/>
  <c r="U114" i="2"/>
  <c r="Y114" i="2"/>
  <c r="Q115" i="2"/>
  <c r="U115" i="2"/>
  <c r="Y115" i="2"/>
  <c r="Q116" i="2"/>
  <c r="U116" i="2"/>
  <c r="Y116" i="2"/>
  <c r="Q117" i="2"/>
  <c r="U117" i="2"/>
  <c r="Y117" i="2"/>
  <c r="Q118" i="2"/>
  <c r="U118" i="2"/>
  <c r="Y118" i="2"/>
  <c r="Q119" i="2"/>
  <c r="U119" i="2"/>
  <c r="Y119" i="2"/>
  <c r="Q120" i="2"/>
  <c r="U120" i="2"/>
  <c r="Y120" i="2"/>
  <c r="Q121" i="2"/>
  <c r="U121" i="2"/>
  <c r="Y121" i="2"/>
  <c r="Q122" i="2"/>
  <c r="U122" i="2"/>
  <c r="Y122" i="2"/>
  <c r="Q123" i="2"/>
  <c r="U123" i="2"/>
  <c r="Y123" i="2"/>
  <c r="Q124" i="2"/>
  <c r="U124" i="2"/>
  <c r="Y124" i="2"/>
  <c r="Q125" i="2"/>
  <c r="U125" i="2"/>
  <c r="Y125" i="2"/>
  <c r="Q126" i="2"/>
  <c r="U126" i="2"/>
  <c r="Y126" i="2"/>
  <c r="Q127" i="2"/>
  <c r="U127" i="2"/>
  <c r="Y127" i="2"/>
  <c r="Q128" i="2"/>
  <c r="U128" i="2"/>
  <c r="Y128" i="2"/>
  <c r="Q129" i="2"/>
  <c r="U129" i="2"/>
  <c r="Y129" i="2"/>
  <c r="Q130" i="2"/>
  <c r="U130" i="2"/>
  <c r="Y130" i="2"/>
  <c r="Q131" i="2"/>
  <c r="U131" i="2"/>
  <c r="S28" i="2"/>
  <c r="V29" i="2"/>
  <c r="T30" i="2"/>
  <c r="P31" i="2"/>
  <c r="W32" i="2"/>
  <c r="S33" i="2"/>
  <c r="O34" i="2"/>
  <c r="V35" i="2"/>
  <c r="R36" i="2"/>
  <c r="X37" i="2"/>
  <c r="T38" i="2"/>
  <c r="P39" i="2"/>
  <c r="W40" i="2"/>
  <c r="S41" i="2"/>
  <c r="V42" i="2"/>
  <c r="O43" i="2"/>
  <c r="V43" i="2"/>
  <c r="Q44" i="2"/>
  <c r="Y44" i="2"/>
  <c r="S45" i="2"/>
  <c r="V46" i="2"/>
  <c r="O47" i="2"/>
  <c r="V47" i="2"/>
  <c r="Q48" i="2"/>
  <c r="Y48" i="2"/>
  <c r="S49" i="2"/>
  <c r="V50" i="2"/>
  <c r="O51" i="2"/>
  <c r="T51" i="2"/>
  <c r="S52" i="2"/>
  <c r="X52" i="2"/>
  <c r="R53" i="2"/>
  <c r="W53" i="2"/>
  <c r="P54" i="2"/>
  <c r="V54" i="2"/>
  <c r="O55" i="2"/>
  <c r="T55" i="2"/>
  <c r="S56" i="2"/>
  <c r="X56" i="2"/>
  <c r="R57" i="2"/>
  <c r="W57" i="2"/>
  <c r="P58" i="2"/>
  <c r="V58" i="2"/>
  <c r="O59" i="2"/>
  <c r="T59" i="2"/>
  <c r="S60" i="2"/>
  <c r="X60" i="2"/>
  <c r="R61" i="2"/>
  <c r="W61" i="2"/>
  <c r="P62" i="2"/>
  <c r="V62" i="2"/>
  <c r="O63" i="2"/>
  <c r="T63" i="2"/>
  <c r="S64" i="2"/>
  <c r="X64" i="2"/>
  <c r="R65" i="2"/>
  <c r="W65" i="2"/>
  <c r="P66" i="2"/>
  <c r="V66" i="2"/>
  <c r="O67" i="2"/>
  <c r="T67" i="2"/>
  <c r="S68" i="2"/>
  <c r="X68" i="2"/>
  <c r="R69" i="2"/>
  <c r="W69" i="2"/>
  <c r="P70" i="2"/>
  <c r="V70" i="2"/>
  <c r="O71" i="2"/>
  <c r="T71" i="2"/>
  <c r="S72" i="2"/>
  <c r="X72" i="2"/>
  <c r="R73" i="2"/>
  <c r="W73" i="2"/>
  <c r="P74" i="2"/>
  <c r="V74" i="2"/>
  <c r="O75" i="2"/>
  <c r="T75" i="2"/>
  <c r="S76" i="2"/>
  <c r="X76" i="2"/>
  <c r="R77" i="2"/>
  <c r="W77" i="2"/>
  <c r="P78" i="2"/>
  <c r="V78" i="2"/>
  <c r="O79" i="2"/>
  <c r="T79" i="2"/>
  <c r="P27" i="2"/>
  <c r="X28" i="2"/>
  <c r="V30" i="2"/>
  <c r="T31" i="2"/>
  <c r="O32" i="2"/>
  <c r="X32" i="2"/>
  <c r="V33" i="2"/>
  <c r="R34" i="2"/>
  <c r="O35" i="2"/>
  <c r="X35" i="2"/>
  <c r="S36" i="2"/>
  <c r="R37" i="2"/>
  <c r="V38" i="2"/>
  <c r="T39" i="2"/>
  <c r="O40" i="2"/>
  <c r="X40" i="2"/>
  <c r="U41" i="2"/>
  <c r="Q42" i="2"/>
  <c r="W42" i="2"/>
  <c r="Q43" i="2"/>
  <c r="W43" i="2"/>
  <c r="S44" i="2"/>
  <c r="U45" i="2"/>
  <c r="Q46" i="2"/>
  <c r="W46" i="2"/>
  <c r="Q47" i="2"/>
  <c r="W47" i="2"/>
  <c r="S48" i="2"/>
  <c r="U49" i="2"/>
  <c r="Q50" i="2"/>
  <c r="W50" i="2"/>
  <c r="P51" i="2"/>
  <c r="V51" i="2"/>
  <c r="O52" i="2"/>
  <c r="T52" i="2"/>
  <c r="S53" i="2"/>
  <c r="X53" i="2"/>
  <c r="R54" i="2"/>
  <c r="W54" i="2"/>
  <c r="P55" i="2"/>
  <c r="V55" i="2"/>
  <c r="O56" i="2"/>
  <c r="T56" i="2"/>
  <c r="S57" i="2"/>
  <c r="X57" i="2"/>
  <c r="R58" i="2"/>
  <c r="W58" i="2"/>
  <c r="P59" i="2"/>
  <c r="V59" i="2"/>
  <c r="O60" i="2"/>
  <c r="T60" i="2"/>
  <c r="S61" i="2"/>
  <c r="X61" i="2"/>
  <c r="R62" i="2"/>
  <c r="W62" i="2"/>
  <c r="P63" i="2"/>
  <c r="V63" i="2"/>
  <c r="O64" i="2"/>
  <c r="T64" i="2"/>
  <c r="S65" i="2"/>
  <c r="X65" i="2"/>
  <c r="R66" i="2"/>
  <c r="W66" i="2"/>
  <c r="P67" i="2"/>
  <c r="V67" i="2"/>
  <c r="O68" i="2"/>
  <c r="T68" i="2"/>
  <c r="S69" i="2"/>
  <c r="X69" i="2"/>
  <c r="R70" i="2"/>
  <c r="W70" i="2"/>
  <c r="P71" i="2"/>
  <c r="V71" i="2"/>
  <c r="O72" i="2"/>
  <c r="T72" i="2"/>
  <c r="S73" i="2"/>
  <c r="X73" i="2"/>
  <c r="P72" i="2"/>
  <c r="T73" i="2"/>
  <c r="W74" i="2"/>
  <c r="R75" i="2"/>
  <c r="O76" i="2"/>
  <c r="X77" i="2"/>
  <c r="W78" i="2"/>
  <c r="R79" i="2"/>
  <c r="O80" i="2"/>
  <c r="V80" i="2"/>
  <c r="R81" i="2"/>
  <c r="X81" i="2"/>
  <c r="S82" i="2"/>
  <c r="T83" i="2"/>
  <c r="O84" i="2"/>
  <c r="V84" i="2"/>
  <c r="R85" i="2"/>
  <c r="X85" i="2"/>
  <c r="S86" i="2"/>
  <c r="S87" i="2"/>
  <c r="X87" i="2"/>
  <c r="R88" i="2"/>
  <c r="W88" i="2"/>
  <c r="P89" i="2"/>
  <c r="V89" i="2"/>
  <c r="O90" i="2"/>
  <c r="T90" i="2"/>
  <c r="S91" i="2"/>
  <c r="X91" i="2"/>
  <c r="R92" i="2"/>
  <c r="W92" i="2"/>
  <c r="P93" i="2"/>
  <c r="V93" i="2"/>
  <c r="O94" i="2"/>
  <c r="T94" i="2"/>
  <c r="S95" i="2"/>
  <c r="X95" i="2"/>
  <c r="R96" i="2"/>
  <c r="W96" i="2"/>
  <c r="P97" i="2"/>
  <c r="V97" i="2"/>
  <c r="O98" i="2"/>
  <c r="T98" i="2"/>
  <c r="S99" i="2"/>
  <c r="X99" i="2"/>
  <c r="R100" i="2"/>
  <c r="W100" i="2"/>
  <c r="P101" i="2"/>
  <c r="V101" i="2"/>
  <c r="O102" i="2"/>
  <c r="T102" i="2"/>
  <c r="S103" i="2"/>
  <c r="X103" i="2"/>
  <c r="R104" i="2"/>
  <c r="W104" i="2"/>
  <c r="P105" i="2"/>
  <c r="V105" i="2"/>
  <c r="O106" i="2"/>
  <c r="T106" i="2"/>
  <c r="S107" i="2"/>
  <c r="X107" i="2"/>
  <c r="R108" i="2"/>
  <c r="W108" i="2"/>
  <c r="P109" i="2"/>
  <c r="V109" i="2"/>
  <c r="O110" i="2"/>
  <c r="T110" i="2"/>
  <c r="S111" i="2"/>
  <c r="X111" i="2"/>
  <c r="R112" i="2"/>
  <c r="W112" i="2"/>
  <c r="P113" i="2"/>
  <c r="V113" i="2"/>
  <c r="O114" i="2"/>
  <c r="T114" i="2"/>
  <c r="S115" i="2"/>
  <c r="X115" i="2"/>
  <c r="R116" i="2"/>
  <c r="W116" i="2"/>
  <c r="P117" i="2"/>
  <c r="V117" i="2"/>
  <c r="O118" i="2"/>
  <c r="T118" i="2"/>
  <c r="S119" i="2"/>
  <c r="X119" i="2"/>
  <c r="V72" i="2"/>
  <c r="X74" i="2"/>
  <c r="V75" i="2"/>
  <c r="P76" i="2"/>
  <c r="O77" i="2"/>
  <c r="X78" i="2"/>
  <c r="V79" i="2"/>
  <c r="P80" i="2"/>
  <c r="X80" i="2"/>
  <c r="S81" i="2"/>
  <c r="V82" i="2"/>
  <c r="O83" i="2"/>
  <c r="V83" i="2"/>
  <c r="P84" i="2"/>
  <c r="X84" i="2"/>
  <c r="S85" i="2"/>
  <c r="V86" i="2"/>
  <c r="O87" i="2"/>
  <c r="T87" i="2"/>
  <c r="S88" i="2"/>
  <c r="X88" i="2"/>
  <c r="R89" i="2"/>
  <c r="W89" i="2"/>
  <c r="P90" i="2"/>
  <c r="V90" i="2"/>
  <c r="O91" i="2"/>
  <c r="T91" i="2"/>
  <c r="S92" i="2"/>
  <c r="X92" i="2"/>
  <c r="R93" i="2"/>
  <c r="W93" i="2"/>
  <c r="P94" i="2"/>
  <c r="V94" i="2"/>
  <c r="O95" i="2"/>
  <c r="T95" i="2"/>
  <c r="S96" i="2"/>
  <c r="X96" i="2"/>
  <c r="R97" i="2"/>
  <c r="W97" i="2"/>
  <c r="P98" i="2"/>
  <c r="V98" i="2"/>
  <c r="O99" i="2"/>
  <c r="T99" i="2"/>
  <c r="S100" i="2"/>
  <c r="X100" i="2"/>
  <c r="R101" i="2"/>
  <c r="W101" i="2"/>
  <c r="P102" i="2"/>
  <c r="V102" i="2"/>
  <c r="O103" i="2"/>
  <c r="T103" i="2"/>
  <c r="S104" i="2"/>
  <c r="X104" i="2"/>
  <c r="R105" i="2"/>
  <c r="W105" i="2"/>
  <c r="P106" i="2"/>
  <c r="V106" i="2"/>
  <c r="O107" i="2"/>
  <c r="T107" i="2"/>
  <c r="S108" i="2"/>
  <c r="X108" i="2"/>
  <c r="R109" i="2"/>
  <c r="W109" i="2"/>
  <c r="P110" i="2"/>
  <c r="V110" i="2"/>
  <c r="O111" i="2"/>
  <c r="T111" i="2"/>
  <c r="S112" i="2"/>
  <c r="X112" i="2"/>
  <c r="R113" i="2"/>
  <c r="W113" i="2"/>
  <c r="P114" i="2"/>
  <c r="V114" i="2"/>
  <c r="O115" i="2"/>
  <c r="T115" i="2"/>
  <c r="S116" i="2"/>
  <c r="X116" i="2"/>
  <c r="R117" i="2"/>
  <c r="W117" i="2"/>
  <c r="P118" i="2"/>
  <c r="V118" i="2"/>
  <c r="O119" i="2"/>
  <c r="T119" i="2"/>
  <c r="S120" i="2"/>
  <c r="X120" i="2"/>
  <c r="R121" i="2"/>
  <c r="W121" i="2"/>
  <c r="P122" i="2"/>
  <c r="V122" i="2"/>
  <c r="O123" i="2"/>
  <c r="T123" i="2"/>
  <c r="S124" i="2"/>
  <c r="X124" i="2"/>
  <c r="R125" i="2"/>
  <c r="W125" i="2"/>
  <c r="P126" i="2"/>
  <c r="V126" i="2"/>
  <c r="O127" i="2"/>
  <c r="T127" i="2"/>
  <c r="S128" i="2"/>
  <c r="X128" i="2"/>
  <c r="R129" i="2"/>
  <c r="W129" i="2"/>
  <c r="P130" i="2"/>
  <c r="V130" i="2"/>
  <c r="O131" i="2"/>
  <c r="T131" i="2"/>
  <c r="Y131" i="2"/>
  <c r="Q132" i="2"/>
  <c r="U132" i="2"/>
  <c r="Y132" i="2"/>
  <c r="Q133" i="2"/>
  <c r="U133" i="2"/>
  <c r="Y133" i="2"/>
  <c r="Q134" i="2"/>
  <c r="U134" i="2"/>
  <c r="Y134" i="2"/>
  <c r="Q135" i="2"/>
  <c r="U135" i="2"/>
  <c r="Y135" i="2"/>
  <c r="Q136" i="2"/>
  <c r="U136" i="2"/>
  <c r="Y136" i="2"/>
  <c r="Q137" i="2"/>
  <c r="U137" i="2"/>
  <c r="Y137" i="2"/>
  <c r="Q138" i="2"/>
  <c r="U138" i="2"/>
  <c r="Y138" i="2"/>
  <c r="Q139" i="2"/>
  <c r="U139" i="2"/>
  <c r="Y139" i="2"/>
  <c r="Q140" i="2"/>
  <c r="U140" i="2"/>
  <c r="Y140" i="2"/>
  <c r="Q141" i="2"/>
  <c r="U141" i="2"/>
  <c r="Y141" i="2"/>
  <c r="Q142" i="2"/>
  <c r="U142" i="2"/>
  <c r="Y142" i="2"/>
  <c r="Q143" i="2"/>
  <c r="U143" i="2"/>
  <c r="Y143" i="2"/>
  <c r="Q144" i="2"/>
  <c r="U144" i="2"/>
  <c r="Y144" i="2"/>
  <c r="Q145" i="2"/>
  <c r="U145" i="2"/>
  <c r="Y145" i="2"/>
  <c r="Q146" i="2"/>
  <c r="U146" i="2"/>
  <c r="Y146" i="2"/>
  <c r="Q147" i="2"/>
  <c r="U147" i="2"/>
  <c r="Y147" i="2"/>
  <c r="Q148" i="2"/>
  <c r="U148" i="2"/>
  <c r="Y148" i="2"/>
  <c r="Q149" i="2"/>
  <c r="U149" i="2"/>
  <c r="Y149" i="2"/>
  <c r="Q150" i="2"/>
  <c r="U150" i="2"/>
  <c r="Y150" i="2"/>
  <c r="Q151" i="2"/>
  <c r="U151" i="2"/>
  <c r="Y151" i="2"/>
  <c r="Q152" i="2"/>
  <c r="U152" i="2"/>
  <c r="Y152" i="2"/>
  <c r="Q153" i="2"/>
  <c r="U153" i="2"/>
  <c r="Y153" i="2"/>
  <c r="Q154" i="2"/>
  <c r="U154" i="2"/>
  <c r="Y154" i="2"/>
  <c r="Q155" i="2"/>
  <c r="U155" i="2"/>
  <c r="Y155" i="2"/>
  <c r="Q156" i="2"/>
  <c r="U156" i="2"/>
  <c r="Y156" i="2"/>
  <c r="Q157" i="2"/>
  <c r="U157" i="2"/>
  <c r="Y157" i="2"/>
  <c r="Q158" i="2"/>
  <c r="U158" i="2"/>
  <c r="Y158" i="2"/>
  <c r="Q159" i="2"/>
  <c r="U159" i="2"/>
  <c r="Y159" i="2"/>
  <c r="Q160" i="2"/>
  <c r="U160" i="2"/>
  <c r="Y160" i="2"/>
  <c r="Q161" i="2"/>
  <c r="U161" i="2"/>
  <c r="Y161" i="2"/>
  <c r="Q162" i="2"/>
  <c r="U162" i="2"/>
  <c r="Y162" i="2"/>
  <c r="Q163" i="2"/>
  <c r="U163" i="2"/>
  <c r="Y163" i="2"/>
  <c r="Q164" i="2"/>
  <c r="U164" i="2"/>
  <c r="Y164" i="2"/>
  <c r="Q165" i="2"/>
  <c r="U165" i="2"/>
  <c r="Y165" i="2"/>
  <c r="Q166" i="2"/>
  <c r="U166" i="2"/>
  <c r="Y166" i="2"/>
  <c r="Q167" i="2"/>
  <c r="U167" i="2"/>
  <c r="Y167" i="2"/>
  <c r="Q168" i="2"/>
  <c r="U168" i="2"/>
  <c r="Y168" i="2"/>
  <c r="Q169" i="2"/>
  <c r="U169" i="2"/>
  <c r="Y169" i="2"/>
  <c r="Q170" i="2"/>
  <c r="U170" i="2"/>
  <c r="Y170" i="2"/>
  <c r="Q171" i="2"/>
  <c r="U171" i="2"/>
  <c r="Y171" i="2"/>
  <c r="Q172" i="2"/>
  <c r="U172" i="2"/>
  <c r="Y172" i="2"/>
  <c r="Q173" i="2"/>
  <c r="U173" i="2"/>
  <c r="Y173" i="2"/>
  <c r="Q174" i="2"/>
  <c r="R74" i="2"/>
  <c r="W75" i="2"/>
  <c r="T76" i="2"/>
  <c r="S77" i="2"/>
  <c r="R78" i="2"/>
  <c r="W79" i="2"/>
  <c r="S80" i="2"/>
  <c r="T81" i="2"/>
  <c r="P82" i="2"/>
  <c r="W82" i="2"/>
  <c r="P83" i="2"/>
  <c r="W83" i="2"/>
  <c r="S84" i="2"/>
  <c r="T85" i="2"/>
  <c r="P86" i="2"/>
  <c r="W86" i="2"/>
  <c r="P87" i="2"/>
  <c r="V87" i="2"/>
  <c r="O88" i="2"/>
  <c r="T88" i="2"/>
  <c r="S89" i="2"/>
  <c r="X89" i="2"/>
  <c r="R90" i="2"/>
  <c r="W90" i="2"/>
  <c r="P91" i="2"/>
  <c r="V91" i="2"/>
  <c r="O92" i="2"/>
  <c r="T92" i="2"/>
  <c r="S93" i="2"/>
  <c r="X93" i="2"/>
  <c r="R94" i="2"/>
  <c r="W94" i="2"/>
  <c r="P95" i="2"/>
  <c r="V95" i="2"/>
  <c r="O96" i="2"/>
  <c r="T96" i="2"/>
  <c r="S97" i="2"/>
  <c r="X97" i="2"/>
  <c r="R98" i="2"/>
  <c r="W98" i="2"/>
  <c r="P99" i="2"/>
  <c r="V99" i="2"/>
  <c r="O100" i="2"/>
  <c r="T100" i="2"/>
  <c r="S101" i="2"/>
  <c r="X101" i="2"/>
  <c r="R102" i="2"/>
  <c r="W102" i="2"/>
  <c r="P103" i="2"/>
  <c r="V103" i="2"/>
  <c r="O104" i="2"/>
  <c r="T104" i="2"/>
  <c r="S105" i="2"/>
  <c r="X105" i="2"/>
  <c r="R106" i="2"/>
  <c r="W106" i="2"/>
  <c r="P107" i="2"/>
  <c r="V107" i="2"/>
  <c r="O108" i="2"/>
  <c r="T108" i="2"/>
  <c r="S109" i="2"/>
  <c r="X109" i="2"/>
  <c r="R110" i="2"/>
  <c r="W110" i="2"/>
  <c r="P111" i="2"/>
  <c r="V111" i="2"/>
  <c r="O112" i="2"/>
  <c r="T112" i="2"/>
  <c r="S113" i="2"/>
  <c r="X113" i="2"/>
  <c r="R114" i="2"/>
  <c r="W114" i="2"/>
  <c r="P115" i="2"/>
  <c r="V115" i="2"/>
  <c r="O116" i="2"/>
  <c r="T116" i="2"/>
  <c r="S117" i="2"/>
  <c r="X117" i="2"/>
  <c r="R118" i="2"/>
  <c r="W118" i="2"/>
  <c r="P119" i="2"/>
  <c r="V119" i="2"/>
  <c r="O120" i="2"/>
  <c r="T120" i="2"/>
  <c r="S121" i="2"/>
  <c r="X121" i="2"/>
  <c r="R122" i="2"/>
  <c r="W122" i="2"/>
  <c r="P123" i="2"/>
  <c r="O73" i="2"/>
  <c r="S74" i="2"/>
  <c r="P75" i="2"/>
  <c r="V76" i="2"/>
  <c r="T77" i="2"/>
  <c r="S78" i="2"/>
  <c r="P79" i="2"/>
  <c r="T80" i="2"/>
  <c r="O81" i="2"/>
  <c r="W81" i="2"/>
  <c r="R82" i="2"/>
  <c r="X82" i="2"/>
  <c r="R83" i="2"/>
  <c r="T84" i="2"/>
  <c r="O85" i="2"/>
  <c r="W85" i="2"/>
  <c r="R86" i="2"/>
  <c r="X86" i="2"/>
  <c r="R87" i="2"/>
  <c r="W87" i="2"/>
  <c r="P88" i="2"/>
  <c r="V88" i="2"/>
  <c r="O89" i="2"/>
  <c r="T89" i="2"/>
  <c r="S90" i="2"/>
  <c r="X90" i="2"/>
  <c r="R91" i="2"/>
  <c r="W91" i="2"/>
  <c r="P92" i="2"/>
  <c r="V92" i="2"/>
  <c r="O93" i="2"/>
  <c r="T93" i="2"/>
  <c r="S94" i="2"/>
  <c r="X94" i="2"/>
  <c r="R95" i="2"/>
  <c r="W95" i="2"/>
  <c r="P96" i="2"/>
  <c r="V96" i="2"/>
  <c r="O97" i="2"/>
  <c r="T97" i="2"/>
  <c r="S98" i="2"/>
  <c r="X98" i="2"/>
  <c r="R99" i="2"/>
  <c r="W99" i="2"/>
  <c r="P100" i="2"/>
  <c r="V100" i="2"/>
  <c r="O101" i="2"/>
  <c r="T101" i="2"/>
  <c r="S102" i="2"/>
  <c r="X102" i="2"/>
  <c r="R103" i="2"/>
  <c r="W103" i="2"/>
  <c r="P104" i="2"/>
  <c r="V104" i="2"/>
  <c r="O105" i="2"/>
  <c r="T105" i="2"/>
  <c r="S106" i="2"/>
  <c r="X106" i="2"/>
  <c r="R107" i="2"/>
  <c r="W107" i="2"/>
  <c r="P108" i="2"/>
  <c r="V108" i="2"/>
  <c r="O109" i="2"/>
  <c r="T109" i="2"/>
  <c r="S110" i="2"/>
  <c r="X110" i="2"/>
  <c r="R111" i="2"/>
  <c r="W111" i="2"/>
  <c r="P112" i="2"/>
  <c r="V112" i="2"/>
  <c r="O113" i="2"/>
  <c r="T113" i="2"/>
  <c r="S114" i="2"/>
  <c r="X114" i="2"/>
  <c r="R115" i="2"/>
  <c r="W115" i="2"/>
  <c r="P116" i="2"/>
  <c r="V116" i="2"/>
  <c r="O117" i="2"/>
  <c r="T117" i="2"/>
  <c r="S118" i="2"/>
  <c r="X118" i="2"/>
  <c r="R119" i="2"/>
  <c r="W119" i="2"/>
  <c r="P120" i="2"/>
  <c r="V120" i="2"/>
  <c r="O121" i="2"/>
  <c r="T121" i="2"/>
  <c r="R120" i="2"/>
  <c r="V121" i="2"/>
  <c r="T122" i="2"/>
  <c r="S123" i="2"/>
  <c r="T124" i="2"/>
  <c r="O125" i="2"/>
  <c r="V125" i="2"/>
  <c r="R126" i="2"/>
  <c r="X126" i="2"/>
  <c r="S127" i="2"/>
  <c r="T128" i="2"/>
  <c r="O129" i="2"/>
  <c r="V129" i="2"/>
  <c r="R130" i="2"/>
  <c r="X130" i="2"/>
  <c r="S131" i="2"/>
  <c r="S132" i="2"/>
  <c r="X132" i="2"/>
  <c r="R133" i="2"/>
  <c r="W133" i="2"/>
  <c r="P134" i="2"/>
  <c r="V134" i="2"/>
  <c r="O135" i="2"/>
  <c r="T135" i="2"/>
  <c r="S136" i="2"/>
  <c r="X136" i="2"/>
  <c r="R137" i="2"/>
  <c r="W137" i="2"/>
  <c r="P138" i="2"/>
  <c r="V138" i="2"/>
  <c r="O139" i="2"/>
  <c r="T139" i="2"/>
  <c r="S140" i="2"/>
  <c r="X140" i="2"/>
  <c r="R141" i="2"/>
  <c r="W141" i="2"/>
  <c r="P142" i="2"/>
  <c r="V142" i="2"/>
  <c r="O143" i="2"/>
  <c r="T143" i="2"/>
  <c r="S144" i="2"/>
  <c r="X144" i="2"/>
  <c r="R145" i="2"/>
  <c r="W145" i="2"/>
  <c r="P146" i="2"/>
  <c r="V146" i="2"/>
  <c r="O147" i="2"/>
  <c r="T147" i="2"/>
  <c r="S148" i="2"/>
  <c r="X148" i="2"/>
  <c r="R149" i="2"/>
  <c r="W149" i="2"/>
  <c r="P150" i="2"/>
  <c r="V150" i="2"/>
  <c r="O151" i="2"/>
  <c r="T151" i="2"/>
  <c r="S152" i="2"/>
  <c r="X152" i="2"/>
  <c r="R153" i="2"/>
  <c r="W153" i="2"/>
  <c r="P154" i="2"/>
  <c r="V154" i="2"/>
  <c r="O155" i="2"/>
  <c r="T155" i="2"/>
  <c r="S156" i="2"/>
  <c r="X156" i="2"/>
  <c r="R157" i="2"/>
  <c r="W157" i="2"/>
  <c r="P158" i="2"/>
  <c r="V158" i="2"/>
  <c r="O159" i="2"/>
  <c r="T159" i="2"/>
  <c r="S160" i="2"/>
  <c r="X160" i="2"/>
  <c r="R161" i="2"/>
  <c r="W161" i="2"/>
  <c r="P162" i="2"/>
  <c r="V162" i="2"/>
  <c r="O163" i="2"/>
  <c r="T163" i="2"/>
  <c r="S164" i="2"/>
  <c r="X164" i="2"/>
  <c r="R165" i="2"/>
  <c r="W165" i="2"/>
  <c r="P166" i="2"/>
  <c r="V166" i="2"/>
  <c r="O167" i="2"/>
  <c r="T167" i="2"/>
  <c r="S168" i="2"/>
  <c r="X168" i="2"/>
  <c r="R169" i="2"/>
  <c r="W169" i="2"/>
  <c r="P170" i="2"/>
  <c r="V170" i="2"/>
  <c r="O171" i="2"/>
  <c r="T171" i="2"/>
  <c r="S172" i="2"/>
  <c r="X172" i="2"/>
  <c r="R173" i="2"/>
  <c r="W173" i="2"/>
  <c r="P174" i="2"/>
  <c r="U174" i="2"/>
  <c r="Y174" i="2"/>
  <c r="Q175" i="2"/>
  <c r="U175" i="2"/>
  <c r="Y175" i="2"/>
  <c r="Q176" i="2"/>
  <c r="U176" i="2"/>
  <c r="Y176" i="2"/>
  <c r="Q177" i="2"/>
  <c r="U177" i="2"/>
  <c r="Y177" i="2"/>
  <c r="Q178" i="2"/>
  <c r="U178" i="2"/>
  <c r="Y178" i="2"/>
  <c r="Q179" i="2"/>
  <c r="U179" i="2"/>
  <c r="Y179" i="2"/>
  <c r="Q180" i="2"/>
  <c r="U180" i="2"/>
  <c r="Y180" i="2"/>
  <c r="Q181" i="2"/>
  <c r="U181" i="2"/>
  <c r="Y181" i="2"/>
  <c r="Q182" i="2"/>
  <c r="U182" i="2"/>
  <c r="Y182" i="2"/>
  <c r="Q183" i="2"/>
  <c r="U183" i="2"/>
  <c r="Y183" i="2"/>
  <c r="Q184" i="2"/>
  <c r="U184" i="2"/>
  <c r="Y184" i="2"/>
  <c r="Q185" i="2"/>
  <c r="U185" i="2"/>
  <c r="Y185" i="2"/>
  <c r="Q186" i="2"/>
  <c r="U186" i="2"/>
  <c r="Y186" i="2"/>
  <c r="Q187" i="2"/>
  <c r="U187" i="2"/>
  <c r="Y187" i="2"/>
  <c r="Q188" i="2"/>
  <c r="U188" i="2"/>
  <c r="Y188" i="2"/>
  <c r="Q189" i="2"/>
  <c r="U189" i="2"/>
  <c r="Y189" i="2"/>
  <c r="Q190" i="2"/>
  <c r="U190" i="2"/>
  <c r="Y190" i="2"/>
  <c r="Q191" i="2"/>
  <c r="U191" i="2"/>
  <c r="Y191" i="2"/>
  <c r="Q192" i="2"/>
  <c r="U192" i="2"/>
  <c r="Y192" i="2"/>
  <c r="Q193" i="2"/>
  <c r="W120" i="2"/>
  <c r="X122" i="2"/>
  <c r="V123" i="2"/>
  <c r="O124" i="2"/>
  <c r="V124" i="2"/>
  <c r="P125" i="2"/>
  <c r="X125" i="2"/>
  <c r="S126" i="2"/>
  <c r="V127" i="2"/>
  <c r="O128" i="2"/>
  <c r="V128" i="2"/>
  <c r="P129" i="2"/>
  <c r="X129" i="2"/>
  <c r="S130" i="2"/>
  <c r="V131" i="2"/>
  <c r="O132" i="2"/>
  <c r="T132" i="2"/>
  <c r="S133" i="2"/>
  <c r="X133" i="2"/>
  <c r="R134" i="2"/>
  <c r="W134" i="2"/>
  <c r="P135" i="2"/>
  <c r="V135" i="2"/>
  <c r="O136" i="2"/>
  <c r="T136" i="2"/>
  <c r="S137" i="2"/>
  <c r="X137" i="2"/>
  <c r="R138" i="2"/>
  <c r="W138" i="2"/>
  <c r="P139" i="2"/>
  <c r="V139" i="2"/>
  <c r="O140" i="2"/>
  <c r="T140" i="2"/>
  <c r="S141" i="2"/>
  <c r="X141" i="2"/>
  <c r="R142" i="2"/>
  <c r="W142" i="2"/>
  <c r="P143" i="2"/>
  <c r="V143" i="2"/>
  <c r="O144" i="2"/>
  <c r="T144" i="2"/>
  <c r="S145" i="2"/>
  <c r="X145" i="2"/>
  <c r="R146" i="2"/>
  <c r="W146" i="2"/>
  <c r="P147" i="2"/>
  <c r="V147" i="2"/>
  <c r="O148" i="2"/>
  <c r="T148" i="2"/>
  <c r="S149" i="2"/>
  <c r="X149" i="2"/>
  <c r="R150" i="2"/>
  <c r="W150" i="2"/>
  <c r="P151" i="2"/>
  <c r="V151" i="2"/>
  <c r="O152" i="2"/>
  <c r="T152" i="2"/>
  <c r="S153" i="2"/>
  <c r="X153" i="2"/>
  <c r="R154" i="2"/>
  <c r="W154" i="2"/>
  <c r="P155" i="2"/>
  <c r="V155" i="2"/>
  <c r="O156" i="2"/>
  <c r="T156" i="2"/>
  <c r="S157" i="2"/>
  <c r="X157" i="2"/>
  <c r="R158" i="2"/>
  <c r="W158" i="2"/>
  <c r="P159" i="2"/>
  <c r="V159" i="2"/>
  <c r="O160" i="2"/>
  <c r="T160" i="2"/>
  <c r="S161" i="2"/>
  <c r="X161" i="2"/>
  <c r="R162" i="2"/>
  <c r="W162" i="2"/>
  <c r="P163" i="2"/>
  <c r="V163" i="2"/>
  <c r="O164" i="2"/>
  <c r="T164" i="2"/>
  <c r="S165" i="2"/>
  <c r="X165" i="2"/>
  <c r="R166" i="2"/>
  <c r="W166" i="2"/>
  <c r="P167" i="2"/>
  <c r="V167" i="2"/>
  <c r="O168" i="2"/>
  <c r="T168" i="2"/>
  <c r="S169" i="2"/>
  <c r="X169" i="2"/>
  <c r="R170" i="2"/>
  <c r="W170" i="2"/>
  <c r="P171" i="2"/>
  <c r="V171" i="2"/>
  <c r="O172" i="2"/>
  <c r="T172" i="2"/>
  <c r="S173" i="2"/>
  <c r="X173" i="2"/>
  <c r="R174" i="2"/>
  <c r="V174" i="2"/>
  <c r="R175" i="2"/>
  <c r="V175" i="2"/>
  <c r="R176" i="2"/>
  <c r="V176" i="2"/>
  <c r="R177" i="2"/>
  <c r="V177" i="2"/>
  <c r="R178" i="2"/>
  <c r="V178" i="2"/>
  <c r="R179" i="2"/>
  <c r="V179" i="2"/>
  <c r="R180" i="2"/>
  <c r="V180" i="2"/>
  <c r="R181" i="2"/>
  <c r="V181" i="2"/>
  <c r="R182" i="2"/>
  <c r="V182" i="2"/>
  <c r="R183" i="2"/>
  <c r="V183" i="2"/>
  <c r="R184" i="2"/>
  <c r="V184" i="2"/>
  <c r="R185" i="2"/>
  <c r="V185" i="2"/>
  <c r="R186" i="2"/>
  <c r="V186" i="2"/>
  <c r="R187" i="2"/>
  <c r="V187" i="2"/>
  <c r="R188" i="2"/>
  <c r="V188" i="2"/>
  <c r="R189" i="2"/>
  <c r="V189" i="2"/>
  <c r="R190" i="2"/>
  <c r="V190" i="2"/>
  <c r="R191" i="2"/>
  <c r="V191" i="2"/>
  <c r="R192" i="2"/>
  <c r="V192" i="2"/>
  <c r="R193" i="2"/>
  <c r="V193" i="2"/>
  <c r="R194" i="2"/>
  <c r="V194" i="2"/>
  <c r="R195" i="2"/>
  <c r="V195" i="2"/>
  <c r="R196" i="2"/>
  <c r="V196" i="2"/>
  <c r="R197" i="2"/>
  <c r="V197" i="2"/>
  <c r="R198" i="2"/>
  <c r="V198" i="2"/>
  <c r="R199" i="2"/>
  <c r="V199" i="2"/>
  <c r="R200" i="2"/>
  <c r="V200" i="2"/>
  <c r="R201" i="2"/>
  <c r="V201" i="2"/>
  <c r="R202" i="2"/>
  <c r="V202" i="2"/>
  <c r="R203" i="2"/>
  <c r="V203" i="2"/>
  <c r="R204" i="2"/>
  <c r="V204" i="2"/>
  <c r="R205" i="2"/>
  <c r="V205" i="2"/>
  <c r="R206" i="2"/>
  <c r="V206" i="2"/>
  <c r="R207" i="2"/>
  <c r="V207" i="2"/>
  <c r="R208" i="2"/>
  <c r="V208" i="2"/>
  <c r="R209" i="2"/>
  <c r="V209" i="2"/>
  <c r="R210" i="2"/>
  <c r="V210" i="2"/>
  <c r="R211" i="2"/>
  <c r="V211" i="2"/>
  <c r="R212" i="2"/>
  <c r="V212" i="2"/>
  <c r="R213" i="2"/>
  <c r="V213" i="2"/>
  <c r="R214" i="2"/>
  <c r="V214" i="2"/>
  <c r="R215" i="2"/>
  <c r="V215" i="2"/>
  <c r="R216" i="2"/>
  <c r="V216" i="2"/>
  <c r="R217" i="2"/>
  <c r="V217" i="2"/>
  <c r="R218" i="2"/>
  <c r="V218" i="2"/>
  <c r="R219" i="2"/>
  <c r="V219" i="2"/>
  <c r="R220" i="2"/>
  <c r="V220" i="2"/>
  <c r="R221" i="2"/>
  <c r="V221" i="2"/>
  <c r="R222" i="2"/>
  <c r="V222" i="2"/>
  <c r="R223" i="2"/>
  <c r="V223" i="2"/>
  <c r="R224" i="2"/>
  <c r="V224" i="2"/>
  <c r="R225" i="2"/>
  <c r="V225" i="2"/>
  <c r="R226" i="2"/>
  <c r="V226" i="2"/>
  <c r="R227" i="2"/>
  <c r="V227" i="2"/>
  <c r="R228" i="2"/>
  <c r="V228" i="2"/>
  <c r="R229" i="2"/>
  <c r="V229" i="2"/>
  <c r="R230" i="2"/>
  <c r="V230" i="2"/>
  <c r="R231" i="2"/>
  <c r="V231" i="2"/>
  <c r="R232" i="2"/>
  <c r="V232" i="2"/>
  <c r="R233" i="2"/>
  <c r="V233" i="2"/>
  <c r="R234" i="2"/>
  <c r="V234" i="2"/>
  <c r="R235" i="2"/>
  <c r="V235" i="2"/>
  <c r="R236" i="2"/>
  <c r="V236" i="2"/>
  <c r="R237" i="2"/>
  <c r="V237" i="2"/>
  <c r="R238" i="2"/>
  <c r="V238" i="2"/>
  <c r="R239" i="2"/>
  <c r="V239" i="2"/>
  <c r="R240" i="2"/>
  <c r="V240" i="2"/>
  <c r="R241" i="2"/>
  <c r="V241" i="2"/>
  <c r="R242" i="2"/>
  <c r="V242" i="2"/>
  <c r="R243" i="2"/>
  <c r="V243" i="2"/>
  <c r="R244" i="2"/>
  <c r="V244" i="2"/>
  <c r="R245" i="2"/>
  <c r="V245" i="2"/>
  <c r="R246" i="2"/>
  <c r="V246" i="2"/>
  <c r="R247" i="2"/>
  <c r="V247" i="2"/>
  <c r="R248" i="2"/>
  <c r="V248" i="2"/>
  <c r="R249" i="2"/>
  <c r="V249" i="2"/>
  <c r="R250" i="2"/>
  <c r="V250" i="2"/>
  <c r="R251" i="2"/>
  <c r="V251" i="2"/>
  <c r="R252" i="2"/>
  <c r="V252" i="2"/>
  <c r="R253" i="2"/>
  <c r="V253" i="2"/>
  <c r="R254" i="2"/>
  <c r="V254" i="2"/>
  <c r="R255" i="2"/>
  <c r="V255" i="2"/>
  <c r="R256" i="2"/>
  <c r="V256" i="2"/>
  <c r="R257" i="2"/>
  <c r="V257" i="2"/>
  <c r="R258" i="2"/>
  <c r="V258" i="2"/>
  <c r="R259" i="2"/>
  <c r="V259" i="2"/>
  <c r="R260" i="2"/>
  <c r="V260" i="2"/>
  <c r="R261" i="2"/>
  <c r="V261" i="2"/>
  <c r="R262" i="2"/>
  <c r="V262" i="2"/>
  <c r="R263" i="2"/>
  <c r="V263" i="2"/>
  <c r="R264" i="2"/>
  <c r="V264" i="2"/>
  <c r="R265" i="2"/>
  <c r="V265" i="2"/>
  <c r="R266" i="2"/>
  <c r="V266" i="2"/>
  <c r="R267" i="2"/>
  <c r="V267" i="2"/>
  <c r="R268" i="2"/>
  <c r="V268" i="2"/>
  <c r="R269" i="2"/>
  <c r="V269" i="2"/>
  <c r="R270" i="2"/>
  <c r="V270" i="2"/>
  <c r="R271" i="2"/>
  <c r="V271" i="2"/>
  <c r="O122" i="2"/>
  <c r="W123" i="2"/>
  <c r="P124" i="2"/>
  <c r="W124" i="2"/>
  <c r="S125" i="2"/>
  <c r="T126" i="2"/>
  <c r="P127" i="2"/>
  <c r="W127" i="2"/>
  <c r="P128" i="2"/>
  <c r="W128" i="2"/>
  <c r="S129" i="2"/>
  <c r="T130" i="2"/>
  <c r="P131" i="2"/>
  <c r="W131" i="2"/>
  <c r="P132" i="2"/>
  <c r="V132" i="2"/>
  <c r="O133" i="2"/>
  <c r="T133" i="2"/>
  <c r="S134" i="2"/>
  <c r="X134" i="2"/>
  <c r="R135" i="2"/>
  <c r="W135" i="2"/>
  <c r="P136" i="2"/>
  <c r="V136" i="2"/>
  <c r="O137" i="2"/>
  <c r="T137" i="2"/>
  <c r="S138" i="2"/>
  <c r="X138" i="2"/>
  <c r="R139" i="2"/>
  <c r="W139" i="2"/>
  <c r="P140" i="2"/>
  <c r="V140" i="2"/>
  <c r="O141" i="2"/>
  <c r="T141" i="2"/>
  <c r="S142" i="2"/>
  <c r="X142" i="2"/>
  <c r="R143" i="2"/>
  <c r="W143" i="2"/>
  <c r="P144" i="2"/>
  <c r="V144" i="2"/>
  <c r="O145" i="2"/>
  <c r="T145" i="2"/>
  <c r="S146" i="2"/>
  <c r="X146" i="2"/>
  <c r="R147" i="2"/>
  <c r="W147" i="2"/>
  <c r="P148" i="2"/>
  <c r="V148" i="2"/>
  <c r="O149" i="2"/>
  <c r="T149" i="2"/>
  <c r="S150" i="2"/>
  <c r="X150" i="2"/>
  <c r="R151" i="2"/>
  <c r="W151" i="2"/>
  <c r="P152" i="2"/>
  <c r="V152" i="2"/>
  <c r="O153" i="2"/>
  <c r="T153" i="2"/>
  <c r="S154" i="2"/>
  <c r="X154" i="2"/>
  <c r="R155" i="2"/>
  <c r="W155" i="2"/>
  <c r="P156" i="2"/>
  <c r="V156" i="2"/>
  <c r="O157" i="2"/>
  <c r="T157" i="2"/>
  <c r="S158" i="2"/>
  <c r="X158" i="2"/>
  <c r="R159" i="2"/>
  <c r="W159" i="2"/>
  <c r="P160" i="2"/>
  <c r="V160" i="2"/>
  <c r="O161" i="2"/>
  <c r="T161" i="2"/>
  <c r="S162" i="2"/>
  <c r="X162" i="2"/>
  <c r="R163" i="2"/>
  <c r="W163" i="2"/>
  <c r="P164" i="2"/>
  <c r="V164" i="2"/>
  <c r="O165" i="2"/>
  <c r="T165" i="2"/>
  <c r="S166" i="2"/>
  <c r="X166" i="2"/>
  <c r="R167" i="2"/>
  <c r="W167" i="2"/>
  <c r="P168" i="2"/>
  <c r="V168" i="2"/>
  <c r="O169" i="2"/>
  <c r="T169" i="2"/>
  <c r="S170" i="2"/>
  <c r="X170" i="2"/>
  <c r="R171" i="2"/>
  <c r="W171" i="2"/>
  <c r="P172" i="2"/>
  <c r="V172" i="2"/>
  <c r="O173" i="2"/>
  <c r="T173" i="2"/>
  <c r="S174" i="2"/>
  <c r="W174" i="2"/>
  <c r="O175" i="2"/>
  <c r="S175" i="2"/>
  <c r="W175" i="2"/>
  <c r="O176" i="2"/>
  <c r="S176" i="2"/>
  <c r="W176" i="2"/>
  <c r="O177" i="2"/>
  <c r="S177" i="2"/>
  <c r="W177" i="2"/>
  <c r="O178" i="2"/>
  <c r="S178" i="2"/>
  <c r="W178" i="2"/>
  <c r="O179" i="2"/>
  <c r="S179" i="2"/>
  <c r="W179" i="2"/>
  <c r="O180" i="2"/>
  <c r="S180" i="2"/>
  <c r="W180" i="2"/>
  <c r="O181" i="2"/>
  <c r="S181" i="2"/>
  <c r="W181" i="2"/>
  <c r="O182" i="2"/>
  <c r="S182" i="2"/>
  <c r="W182" i="2"/>
  <c r="O183" i="2"/>
  <c r="S183" i="2"/>
  <c r="W183" i="2"/>
  <c r="O184" i="2"/>
  <c r="S184" i="2"/>
  <c r="W184" i="2"/>
  <c r="O185" i="2"/>
  <c r="S185" i="2"/>
  <c r="W185" i="2"/>
  <c r="O186" i="2"/>
  <c r="S186" i="2"/>
  <c r="W186" i="2"/>
  <c r="O187" i="2"/>
  <c r="S187" i="2"/>
  <c r="W187" i="2"/>
  <c r="O188" i="2"/>
  <c r="S188" i="2"/>
  <c r="W188" i="2"/>
  <c r="O189" i="2"/>
  <c r="S189" i="2"/>
  <c r="W189" i="2"/>
  <c r="O190" i="2"/>
  <c r="S190" i="2"/>
  <c r="W190" i="2"/>
  <c r="O191" i="2"/>
  <c r="S191" i="2"/>
  <c r="W191" i="2"/>
  <c r="O192" i="2"/>
  <c r="S192" i="2"/>
  <c r="W192" i="2"/>
  <c r="O193" i="2"/>
  <c r="S193" i="2"/>
  <c r="W193" i="2"/>
  <c r="O194" i="2"/>
  <c r="S194" i="2"/>
  <c r="W194" i="2"/>
  <c r="O195" i="2"/>
  <c r="S195" i="2"/>
  <c r="W195" i="2"/>
  <c r="O196" i="2"/>
  <c r="S196" i="2"/>
  <c r="W196" i="2"/>
  <c r="O197" i="2"/>
  <c r="S197" i="2"/>
  <c r="W197" i="2"/>
  <c r="O198" i="2"/>
  <c r="P121" i="2"/>
  <c r="S122" i="2"/>
  <c r="R123" i="2"/>
  <c r="X123" i="2"/>
  <c r="R124" i="2"/>
  <c r="T125" i="2"/>
  <c r="O126" i="2"/>
  <c r="W126" i="2"/>
  <c r="R127" i="2"/>
  <c r="X127" i="2"/>
  <c r="R128" i="2"/>
  <c r="T129" i="2"/>
  <c r="O130" i="2"/>
  <c r="W130" i="2"/>
  <c r="R131" i="2"/>
  <c r="X131" i="2"/>
  <c r="R132" i="2"/>
  <c r="W132" i="2"/>
  <c r="P133" i="2"/>
  <c r="V133" i="2"/>
  <c r="O134" i="2"/>
  <c r="T134" i="2"/>
  <c r="S135" i="2"/>
  <c r="X135" i="2"/>
  <c r="R136" i="2"/>
  <c r="W136" i="2"/>
  <c r="P137" i="2"/>
  <c r="V137" i="2"/>
  <c r="O138" i="2"/>
  <c r="T138" i="2"/>
  <c r="S139" i="2"/>
  <c r="X139" i="2"/>
  <c r="R140" i="2"/>
  <c r="W140" i="2"/>
  <c r="P141" i="2"/>
  <c r="V141" i="2"/>
  <c r="O142" i="2"/>
  <c r="T142" i="2"/>
  <c r="S143" i="2"/>
  <c r="X143" i="2"/>
  <c r="R144" i="2"/>
  <c r="W144" i="2"/>
  <c r="P145" i="2"/>
  <c r="V145" i="2"/>
  <c r="O146" i="2"/>
  <c r="T146" i="2"/>
  <c r="S147" i="2"/>
  <c r="X147" i="2"/>
  <c r="R148" i="2"/>
  <c r="W148" i="2"/>
  <c r="P149" i="2"/>
  <c r="V149" i="2"/>
  <c r="O150" i="2"/>
  <c r="T150" i="2"/>
  <c r="S151" i="2"/>
  <c r="X151" i="2"/>
  <c r="R152" i="2"/>
  <c r="W152" i="2"/>
  <c r="P153" i="2"/>
  <c r="V153" i="2"/>
  <c r="O154" i="2"/>
  <c r="T154" i="2"/>
  <c r="S155" i="2"/>
  <c r="X155" i="2"/>
  <c r="R156" i="2"/>
  <c r="W156" i="2"/>
  <c r="P157" i="2"/>
  <c r="V157" i="2"/>
  <c r="O158" i="2"/>
  <c r="T158" i="2"/>
  <c r="S159" i="2"/>
  <c r="X159" i="2"/>
  <c r="R160" i="2"/>
  <c r="W160" i="2"/>
  <c r="P161" i="2"/>
  <c r="V161" i="2"/>
  <c r="O162" i="2"/>
  <c r="T162" i="2"/>
  <c r="S163" i="2"/>
  <c r="X163" i="2"/>
  <c r="R164" i="2"/>
  <c r="W164" i="2"/>
  <c r="P165" i="2"/>
  <c r="V165" i="2"/>
  <c r="O166" i="2"/>
  <c r="T166" i="2"/>
  <c r="S167" i="2"/>
  <c r="X167" i="2"/>
  <c r="R168" i="2"/>
  <c r="W168" i="2"/>
  <c r="P169" i="2"/>
  <c r="V169" i="2"/>
  <c r="O170" i="2"/>
  <c r="T170" i="2"/>
  <c r="S171" i="2"/>
  <c r="X171" i="2"/>
  <c r="R172" i="2"/>
  <c r="W172" i="2"/>
  <c r="P173" i="2"/>
  <c r="V173" i="2"/>
  <c r="O174" i="2"/>
  <c r="T174" i="2"/>
  <c r="X174" i="2"/>
  <c r="P175" i="2"/>
  <c r="T175" i="2"/>
  <c r="X175" i="2"/>
  <c r="P176" i="2"/>
  <c r="T176" i="2"/>
  <c r="X176" i="2"/>
  <c r="P177" i="2"/>
  <c r="T177" i="2"/>
  <c r="X177" i="2"/>
  <c r="P178" i="2"/>
  <c r="T178" i="2"/>
  <c r="X178" i="2"/>
  <c r="P179" i="2"/>
  <c r="T179" i="2"/>
  <c r="X179" i="2"/>
  <c r="P180" i="2"/>
  <c r="T180" i="2"/>
  <c r="X180" i="2"/>
  <c r="P181" i="2"/>
  <c r="T181" i="2"/>
  <c r="X181" i="2"/>
  <c r="P182" i="2"/>
  <c r="T182" i="2"/>
  <c r="X182" i="2"/>
  <c r="P183" i="2"/>
  <c r="T183" i="2"/>
  <c r="X183" i="2"/>
  <c r="P184" i="2"/>
  <c r="T184" i="2"/>
  <c r="X184" i="2"/>
  <c r="P185" i="2"/>
  <c r="T185" i="2"/>
  <c r="X185" i="2"/>
  <c r="P186" i="2"/>
  <c r="T186" i="2"/>
  <c r="X186" i="2"/>
  <c r="P187" i="2"/>
  <c r="T187" i="2"/>
  <c r="X187" i="2"/>
  <c r="P188" i="2"/>
  <c r="T188" i="2"/>
  <c r="X188" i="2"/>
  <c r="P189" i="2"/>
  <c r="T189" i="2"/>
  <c r="X189" i="2"/>
  <c r="P190" i="2"/>
  <c r="T190" i="2"/>
  <c r="X190" i="2"/>
  <c r="P191" i="2"/>
  <c r="T191" i="2"/>
  <c r="X191" i="2"/>
  <c r="P192" i="2"/>
  <c r="T192" i="2"/>
  <c r="X192" i="2"/>
  <c r="P193" i="2"/>
  <c r="Y193" i="2"/>
  <c r="T194" i="2"/>
  <c r="U195" i="2"/>
  <c r="P196" i="2"/>
  <c r="X196" i="2"/>
  <c r="Q197" i="2"/>
  <c r="Y197" i="2"/>
  <c r="S198" i="2"/>
  <c r="X198" i="2"/>
  <c r="P199" i="2"/>
  <c r="U199" i="2"/>
  <c r="S200" i="2"/>
  <c r="X200" i="2"/>
  <c r="P201" i="2"/>
  <c r="U201" i="2"/>
  <c r="S202" i="2"/>
  <c r="X202" i="2"/>
  <c r="P203" i="2"/>
  <c r="U203" i="2"/>
  <c r="S204" i="2"/>
  <c r="X204" i="2"/>
  <c r="P205" i="2"/>
  <c r="U205" i="2"/>
  <c r="S206" i="2"/>
  <c r="X206" i="2"/>
  <c r="P207" i="2"/>
  <c r="U207" i="2"/>
  <c r="S208" i="2"/>
  <c r="X208" i="2"/>
  <c r="P209" i="2"/>
  <c r="U209" i="2"/>
  <c r="S210" i="2"/>
  <c r="X210" i="2"/>
  <c r="P211" i="2"/>
  <c r="U211" i="2"/>
  <c r="S212" i="2"/>
  <c r="X212" i="2"/>
  <c r="P213" i="2"/>
  <c r="U213" i="2"/>
  <c r="S214" i="2"/>
  <c r="X214" i="2"/>
  <c r="P215" i="2"/>
  <c r="U215" i="2"/>
  <c r="S216" i="2"/>
  <c r="X216" i="2"/>
  <c r="P217" i="2"/>
  <c r="U217" i="2"/>
  <c r="S218" i="2"/>
  <c r="X218" i="2"/>
  <c r="P219" i="2"/>
  <c r="U219" i="2"/>
  <c r="S220" i="2"/>
  <c r="X220" i="2"/>
  <c r="P221" i="2"/>
  <c r="U221" i="2"/>
  <c r="S222" i="2"/>
  <c r="X222" i="2"/>
  <c r="P223" i="2"/>
  <c r="U223" i="2"/>
  <c r="S224" i="2"/>
  <c r="X224" i="2"/>
  <c r="P225" i="2"/>
  <c r="U225" i="2"/>
  <c r="S226" i="2"/>
  <c r="X226" i="2"/>
  <c r="P227" i="2"/>
  <c r="U227" i="2"/>
  <c r="S228" i="2"/>
  <c r="X228" i="2"/>
  <c r="P229" i="2"/>
  <c r="U229" i="2"/>
  <c r="S230" i="2"/>
  <c r="X230" i="2"/>
  <c r="P231" i="2"/>
  <c r="U231" i="2"/>
  <c r="S232" i="2"/>
  <c r="X232" i="2"/>
  <c r="P233" i="2"/>
  <c r="U233" i="2"/>
  <c r="S234" i="2"/>
  <c r="X234" i="2"/>
  <c r="P235" i="2"/>
  <c r="U235" i="2"/>
  <c r="S236" i="2"/>
  <c r="X236" i="2"/>
  <c r="P237" i="2"/>
  <c r="U237" i="2"/>
  <c r="S238" i="2"/>
  <c r="X238" i="2"/>
  <c r="P239" i="2"/>
  <c r="U239" i="2"/>
  <c r="S240" i="2"/>
  <c r="X240" i="2"/>
  <c r="P241" i="2"/>
  <c r="U241" i="2"/>
  <c r="S242" i="2"/>
  <c r="X242" i="2"/>
  <c r="P243" i="2"/>
  <c r="U243" i="2"/>
  <c r="S244" i="2"/>
  <c r="X244" i="2"/>
  <c r="P245" i="2"/>
  <c r="U245" i="2"/>
  <c r="S246" i="2"/>
  <c r="X246" i="2"/>
  <c r="P247" i="2"/>
  <c r="U247" i="2"/>
  <c r="S248" i="2"/>
  <c r="X248" i="2"/>
  <c r="P249" i="2"/>
  <c r="U249" i="2"/>
  <c r="S250" i="2"/>
  <c r="X250" i="2"/>
  <c r="P251" i="2"/>
  <c r="U251" i="2"/>
  <c r="S252" i="2"/>
  <c r="X252" i="2"/>
  <c r="P253" i="2"/>
  <c r="U253" i="2"/>
  <c r="S254" i="2"/>
  <c r="X254" i="2"/>
  <c r="P255" i="2"/>
  <c r="U255" i="2"/>
  <c r="S256" i="2"/>
  <c r="X256" i="2"/>
  <c r="P257" i="2"/>
  <c r="U257" i="2"/>
  <c r="S258" i="2"/>
  <c r="X258" i="2"/>
  <c r="P259" i="2"/>
  <c r="U259" i="2"/>
  <c r="S260" i="2"/>
  <c r="X260" i="2"/>
  <c r="P261" i="2"/>
  <c r="U261" i="2"/>
  <c r="S262" i="2"/>
  <c r="X262" i="2"/>
  <c r="P263" i="2"/>
  <c r="U263" i="2"/>
  <c r="S264" i="2"/>
  <c r="X264" i="2"/>
  <c r="P265" i="2"/>
  <c r="U265" i="2"/>
  <c r="S266" i="2"/>
  <c r="X266" i="2"/>
  <c r="P267" i="2"/>
  <c r="U267" i="2"/>
  <c r="S268" i="2"/>
  <c r="X268" i="2"/>
  <c r="P269" i="2"/>
  <c r="U269" i="2"/>
  <c r="T193" i="2"/>
  <c r="U194" i="2"/>
  <c r="P195" i="2"/>
  <c r="X195" i="2"/>
  <c r="Q196" i="2"/>
  <c r="Y196" i="2"/>
  <c r="T197" i="2"/>
  <c r="T198" i="2"/>
  <c r="Y198" i="2"/>
  <c r="Q199" i="2"/>
  <c r="W199" i="2"/>
  <c r="O200" i="2"/>
  <c r="T200" i="2"/>
  <c r="Y200" i="2"/>
  <c r="Q201" i="2"/>
  <c r="W201" i="2"/>
  <c r="O202" i="2"/>
  <c r="T202" i="2"/>
  <c r="Y202" i="2"/>
  <c r="Q203" i="2"/>
  <c r="W203" i="2"/>
  <c r="O204" i="2"/>
  <c r="T204" i="2"/>
  <c r="Y204" i="2"/>
  <c r="Q205" i="2"/>
  <c r="W205" i="2"/>
  <c r="O206" i="2"/>
  <c r="T206" i="2"/>
  <c r="Y206" i="2"/>
  <c r="Q207" i="2"/>
  <c r="W207" i="2"/>
  <c r="O208" i="2"/>
  <c r="T208" i="2"/>
  <c r="Y208" i="2"/>
  <c r="Q209" i="2"/>
  <c r="W209" i="2"/>
  <c r="O210" i="2"/>
  <c r="T210" i="2"/>
  <c r="Y210" i="2"/>
  <c r="Q211" i="2"/>
  <c r="W211" i="2"/>
  <c r="O212" i="2"/>
  <c r="T212" i="2"/>
  <c r="Y212" i="2"/>
  <c r="Q213" i="2"/>
  <c r="W213" i="2"/>
  <c r="O214" i="2"/>
  <c r="T214" i="2"/>
  <c r="Y214" i="2"/>
  <c r="Q215" i="2"/>
  <c r="W215" i="2"/>
  <c r="O216" i="2"/>
  <c r="T216" i="2"/>
  <c r="Y216" i="2"/>
  <c r="Q217" i="2"/>
  <c r="W217" i="2"/>
  <c r="O218" i="2"/>
  <c r="T218" i="2"/>
  <c r="Y218" i="2"/>
  <c r="Q219" i="2"/>
  <c r="W219" i="2"/>
  <c r="O220" i="2"/>
  <c r="T220" i="2"/>
  <c r="Y220" i="2"/>
  <c r="Q221" i="2"/>
  <c r="W221" i="2"/>
  <c r="O222" i="2"/>
  <c r="T222" i="2"/>
  <c r="Y222" i="2"/>
  <c r="Q223" i="2"/>
  <c r="W223" i="2"/>
  <c r="O224" i="2"/>
  <c r="T224" i="2"/>
  <c r="Y224" i="2"/>
  <c r="Q225" i="2"/>
  <c r="W225" i="2"/>
  <c r="O226" i="2"/>
  <c r="T226" i="2"/>
  <c r="Y226" i="2"/>
  <c r="Q227" i="2"/>
  <c r="W227" i="2"/>
  <c r="O228" i="2"/>
  <c r="T228" i="2"/>
  <c r="Y228" i="2"/>
  <c r="Q229" i="2"/>
  <c r="W229" i="2"/>
  <c r="O230" i="2"/>
  <c r="T230" i="2"/>
  <c r="Y230" i="2"/>
  <c r="Q231" i="2"/>
  <c r="W231" i="2"/>
  <c r="O232" i="2"/>
  <c r="T232" i="2"/>
  <c r="Y232" i="2"/>
  <c r="Q233" i="2"/>
  <c r="W233" i="2"/>
  <c r="O234" i="2"/>
  <c r="T234" i="2"/>
  <c r="Y234" i="2"/>
  <c r="Q235" i="2"/>
  <c r="W235" i="2"/>
  <c r="O236" i="2"/>
  <c r="T236" i="2"/>
  <c r="Y236" i="2"/>
  <c r="Q237" i="2"/>
  <c r="W237" i="2"/>
  <c r="O238" i="2"/>
  <c r="T238" i="2"/>
  <c r="Y238" i="2"/>
  <c r="Q239" i="2"/>
  <c r="W239" i="2"/>
  <c r="O240" i="2"/>
  <c r="T240" i="2"/>
  <c r="Y240" i="2"/>
  <c r="Q241" i="2"/>
  <c r="W241" i="2"/>
  <c r="O242" i="2"/>
  <c r="T242" i="2"/>
  <c r="Y242" i="2"/>
  <c r="Q243" i="2"/>
  <c r="W243" i="2"/>
  <c r="O244" i="2"/>
  <c r="T244" i="2"/>
  <c r="Y244" i="2"/>
  <c r="Q245" i="2"/>
  <c r="W245" i="2"/>
  <c r="O246" i="2"/>
  <c r="T246" i="2"/>
  <c r="Y246" i="2"/>
  <c r="Q247" i="2"/>
  <c r="W247" i="2"/>
  <c r="O248" i="2"/>
  <c r="T248" i="2"/>
  <c r="Y248" i="2"/>
  <c r="Q249" i="2"/>
  <c r="W249" i="2"/>
  <c r="O250" i="2"/>
  <c r="T250" i="2"/>
  <c r="Y250" i="2"/>
  <c r="Q251" i="2"/>
  <c r="W251" i="2"/>
  <c r="O252" i="2"/>
  <c r="T252" i="2"/>
  <c r="Y252" i="2"/>
  <c r="Q253" i="2"/>
  <c r="W253" i="2"/>
  <c r="O254" i="2"/>
  <c r="T254" i="2"/>
  <c r="Y254" i="2"/>
  <c r="Q255" i="2"/>
  <c r="W255" i="2"/>
  <c r="O256" i="2"/>
  <c r="T256" i="2"/>
  <c r="Y256" i="2"/>
  <c r="Q257" i="2"/>
  <c r="W257" i="2"/>
  <c r="O258" i="2"/>
  <c r="T258" i="2"/>
  <c r="Y258" i="2"/>
  <c r="Q259" i="2"/>
  <c r="W259" i="2"/>
  <c r="O260" i="2"/>
  <c r="T260" i="2"/>
  <c r="Y260" i="2"/>
  <c r="Q261" i="2"/>
  <c r="W261" i="2"/>
  <c r="O262" i="2"/>
  <c r="T262" i="2"/>
  <c r="Y262" i="2"/>
  <c r="Q263" i="2"/>
  <c r="W263" i="2"/>
  <c r="O264" i="2"/>
  <c r="T264" i="2"/>
  <c r="Y264" i="2"/>
  <c r="Q265" i="2"/>
  <c r="W265" i="2"/>
  <c r="O266" i="2"/>
  <c r="T266" i="2"/>
  <c r="Y266" i="2"/>
  <c r="Q267" i="2"/>
  <c r="W267" i="2"/>
  <c r="O268" i="2"/>
  <c r="T268" i="2"/>
  <c r="Y268" i="2"/>
  <c r="Q269" i="2"/>
  <c r="W269" i="2"/>
  <c r="O270" i="2"/>
  <c r="T270" i="2"/>
  <c r="Y270" i="2"/>
  <c r="Q271" i="2"/>
  <c r="W271" i="2"/>
  <c r="O272" i="2"/>
  <c r="S272" i="2"/>
  <c r="W272" i="2"/>
  <c r="O273" i="2"/>
  <c r="S273" i="2"/>
  <c r="W273" i="2"/>
  <c r="O274" i="2"/>
  <c r="S274" i="2"/>
  <c r="W274" i="2"/>
  <c r="O275" i="2"/>
  <c r="S275" i="2"/>
  <c r="W275" i="2"/>
  <c r="O276" i="2"/>
  <c r="S276" i="2"/>
  <c r="W276" i="2"/>
  <c r="O277" i="2"/>
  <c r="S277" i="2"/>
  <c r="W277" i="2"/>
  <c r="O278" i="2"/>
  <c r="S278" i="2"/>
  <c r="W278" i="2"/>
  <c r="O279" i="2"/>
  <c r="S279" i="2"/>
  <c r="W279" i="2"/>
  <c r="O280" i="2"/>
  <c r="S280" i="2"/>
  <c r="W280" i="2"/>
  <c r="O281" i="2"/>
  <c r="S281" i="2"/>
  <c r="W281" i="2"/>
  <c r="O282" i="2"/>
  <c r="S282" i="2"/>
  <c r="W282" i="2"/>
  <c r="O283" i="2"/>
  <c r="S283" i="2"/>
  <c r="W283" i="2"/>
  <c r="O284" i="2"/>
  <c r="S284" i="2"/>
  <c r="W284" i="2"/>
  <c r="O285" i="2"/>
  <c r="S285" i="2"/>
  <c r="W285" i="2"/>
  <c r="O286" i="2"/>
  <c r="S286" i="2"/>
  <c r="W286" i="2"/>
  <c r="O287" i="2"/>
  <c r="S287" i="2"/>
  <c r="W287" i="2"/>
  <c r="O288" i="2"/>
  <c r="S288" i="2"/>
  <c r="W288" i="2"/>
  <c r="O289" i="2"/>
  <c r="S289" i="2"/>
  <c r="W289" i="2"/>
  <c r="O290" i="2"/>
  <c r="S290" i="2"/>
  <c r="W290" i="2"/>
  <c r="O291" i="2"/>
  <c r="S291" i="2"/>
  <c r="W291" i="2"/>
  <c r="O292" i="2"/>
  <c r="S292" i="2"/>
  <c r="W292" i="2"/>
  <c r="O293" i="2"/>
  <c r="S293" i="2"/>
  <c r="W293" i="2"/>
  <c r="O294" i="2"/>
  <c r="S294" i="2"/>
  <c r="W294" i="2"/>
  <c r="O295" i="2"/>
  <c r="S295" i="2"/>
  <c r="W295" i="2"/>
  <c r="O296" i="2"/>
  <c r="S296" i="2"/>
  <c r="W296" i="2"/>
  <c r="O297" i="2"/>
  <c r="S297" i="2"/>
  <c r="W297" i="2"/>
  <c r="O298" i="2"/>
  <c r="S298" i="2"/>
  <c r="W298" i="2"/>
  <c r="O299" i="2"/>
  <c r="S299" i="2"/>
  <c r="W299" i="2"/>
  <c r="O300" i="2"/>
  <c r="S300" i="2"/>
  <c r="W300" i="2"/>
  <c r="O301" i="2"/>
  <c r="S301" i="2"/>
  <c r="W301" i="2"/>
  <c r="O302" i="2"/>
  <c r="S302" i="2"/>
  <c r="W302" i="2"/>
  <c r="O303" i="2"/>
  <c r="S303" i="2"/>
  <c r="W303" i="2"/>
  <c r="O304" i="2"/>
  <c r="S304" i="2"/>
  <c r="W304" i="2"/>
  <c r="O305" i="2"/>
  <c r="S305" i="2"/>
  <c r="W305" i="2"/>
  <c r="O306" i="2"/>
  <c r="S306" i="2"/>
  <c r="W306" i="2"/>
  <c r="O307" i="2"/>
  <c r="S307" i="2"/>
  <c r="W307" i="2"/>
  <c r="O308" i="2"/>
  <c r="S308" i="2"/>
  <c r="W308" i="2"/>
  <c r="O309" i="2"/>
  <c r="S309" i="2"/>
  <c r="W309" i="2"/>
  <c r="O310" i="2"/>
  <c r="S310" i="2"/>
  <c r="W310" i="2"/>
  <c r="O311" i="2"/>
  <c r="S311" i="2"/>
  <c r="W311" i="2"/>
  <c r="O312" i="2"/>
  <c r="S312" i="2"/>
  <c r="W312" i="2"/>
  <c r="O313" i="2"/>
  <c r="S313" i="2"/>
  <c r="W313" i="2"/>
  <c r="O314" i="2"/>
  <c r="S314" i="2"/>
  <c r="W314" i="2"/>
  <c r="O315" i="2"/>
  <c r="S315" i="2"/>
  <c r="W315" i="2"/>
  <c r="O316" i="2"/>
  <c r="S316" i="2"/>
  <c r="W316" i="2"/>
  <c r="O317" i="2"/>
  <c r="S317" i="2"/>
  <c r="W317" i="2"/>
  <c r="O318" i="2"/>
  <c r="S318" i="2"/>
  <c r="W318" i="2"/>
  <c r="O319" i="2"/>
  <c r="S319" i="2"/>
  <c r="W319" i="2"/>
  <c r="O320" i="2"/>
  <c r="S320" i="2"/>
  <c r="W320" i="2"/>
  <c r="O321" i="2"/>
  <c r="S321" i="2"/>
  <c r="W321" i="2"/>
  <c r="U193" i="2"/>
  <c r="P194" i="2"/>
  <c r="X194" i="2"/>
  <c r="Q195" i="2"/>
  <c r="Y195" i="2"/>
  <c r="T196" i="2"/>
  <c r="U197" i="2"/>
  <c r="P198" i="2"/>
  <c r="U198" i="2"/>
  <c r="S199" i="2"/>
  <c r="X199" i="2"/>
  <c r="P200" i="2"/>
  <c r="U200" i="2"/>
  <c r="S201" i="2"/>
  <c r="X201" i="2"/>
  <c r="P202" i="2"/>
  <c r="U202" i="2"/>
  <c r="S203" i="2"/>
  <c r="X203" i="2"/>
  <c r="P204" i="2"/>
  <c r="U204" i="2"/>
  <c r="S205" i="2"/>
  <c r="X205" i="2"/>
  <c r="P206" i="2"/>
  <c r="U206" i="2"/>
  <c r="S207" i="2"/>
  <c r="X207" i="2"/>
  <c r="P208" i="2"/>
  <c r="U208" i="2"/>
  <c r="S209" i="2"/>
  <c r="X209" i="2"/>
  <c r="P210" i="2"/>
  <c r="U210" i="2"/>
  <c r="S211" i="2"/>
  <c r="X211" i="2"/>
  <c r="P212" i="2"/>
  <c r="U212" i="2"/>
  <c r="S213" i="2"/>
  <c r="X213" i="2"/>
  <c r="P214" i="2"/>
  <c r="U214" i="2"/>
  <c r="S215" i="2"/>
  <c r="X215" i="2"/>
  <c r="P216" i="2"/>
  <c r="U216" i="2"/>
  <c r="S217" i="2"/>
  <c r="X217" i="2"/>
  <c r="P218" i="2"/>
  <c r="U218" i="2"/>
  <c r="S219" i="2"/>
  <c r="X219" i="2"/>
  <c r="P220" i="2"/>
  <c r="U220" i="2"/>
  <c r="S221" i="2"/>
  <c r="X221" i="2"/>
  <c r="P222" i="2"/>
  <c r="U222" i="2"/>
  <c r="S223" i="2"/>
  <c r="X223" i="2"/>
  <c r="P224" i="2"/>
  <c r="U224" i="2"/>
  <c r="S225" i="2"/>
  <c r="X225" i="2"/>
  <c r="P226" i="2"/>
  <c r="U226" i="2"/>
  <c r="S227" i="2"/>
  <c r="X227" i="2"/>
  <c r="P228" i="2"/>
  <c r="U228" i="2"/>
  <c r="S229" i="2"/>
  <c r="X229" i="2"/>
  <c r="P230" i="2"/>
  <c r="U230" i="2"/>
  <c r="S231" i="2"/>
  <c r="X231" i="2"/>
  <c r="P232" i="2"/>
  <c r="U232" i="2"/>
  <c r="S233" i="2"/>
  <c r="X233" i="2"/>
  <c r="P234" i="2"/>
  <c r="U234" i="2"/>
  <c r="S235" i="2"/>
  <c r="X235" i="2"/>
  <c r="P236" i="2"/>
  <c r="U236" i="2"/>
  <c r="S237" i="2"/>
  <c r="X237" i="2"/>
  <c r="P238" i="2"/>
  <c r="U238" i="2"/>
  <c r="S239" i="2"/>
  <c r="X239" i="2"/>
  <c r="P240" i="2"/>
  <c r="U240" i="2"/>
  <c r="S241" i="2"/>
  <c r="X241" i="2"/>
  <c r="P242" i="2"/>
  <c r="U242" i="2"/>
  <c r="S243" i="2"/>
  <c r="X243" i="2"/>
  <c r="P244" i="2"/>
  <c r="U244" i="2"/>
  <c r="S245" i="2"/>
  <c r="X245" i="2"/>
  <c r="P246" i="2"/>
  <c r="U246" i="2"/>
  <c r="S247" i="2"/>
  <c r="X247" i="2"/>
  <c r="P248" i="2"/>
  <c r="U248" i="2"/>
  <c r="S249" i="2"/>
  <c r="X249" i="2"/>
  <c r="P250" i="2"/>
  <c r="U250" i="2"/>
  <c r="S251" i="2"/>
  <c r="X251" i="2"/>
  <c r="P252" i="2"/>
  <c r="U252" i="2"/>
  <c r="S253" i="2"/>
  <c r="X253" i="2"/>
  <c r="P254" i="2"/>
  <c r="U254" i="2"/>
  <c r="S255" i="2"/>
  <c r="X255" i="2"/>
  <c r="P256" i="2"/>
  <c r="U256" i="2"/>
  <c r="S257" i="2"/>
  <c r="X257" i="2"/>
  <c r="P258" i="2"/>
  <c r="U258" i="2"/>
  <c r="S259" i="2"/>
  <c r="X259" i="2"/>
  <c r="P260" i="2"/>
  <c r="U260" i="2"/>
  <c r="S261" i="2"/>
  <c r="X261" i="2"/>
  <c r="P262" i="2"/>
  <c r="U262" i="2"/>
  <c r="S263" i="2"/>
  <c r="X263" i="2"/>
  <c r="P264" i="2"/>
  <c r="U264" i="2"/>
  <c r="S265" i="2"/>
  <c r="X265" i="2"/>
  <c r="P266" i="2"/>
  <c r="U266" i="2"/>
  <c r="S267" i="2"/>
  <c r="X267" i="2"/>
  <c r="P268" i="2"/>
  <c r="U268" i="2"/>
  <c r="S269" i="2"/>
  <c r="X269" i="2"/>
  <c r="P270" i="2"/>
  <c r="U270" i="2"/>
  <c r="S271" i="2"/>
  <c r="X271" i="2"/>
  <c r="P272" i="2"/>
  <c r="T272" i="2"/>
  <c r="X272" i="2"/>
  <c r="P273" i="2"/>
  <c r="T273" i="2"/>
  <c r="X273" i="2"/>
  <c r="P274" i="2"/>
  <c r="T274" i="2"/>
  <c r="X274" i="2"/>
  <c r="P275" i="2"/>
  <c r="T275" i="2"/>
  <c r="X275" i="2"/>
  <c r="P276" i="2"/>
  <c r="T276" i="2"/>
  <c r="X276" i="2"/>
  <c r="P277" i="2"/>
  <c r="T277" i="2"/>
  <c r="X193" i="2"/>
  <c r="Q194" i="2"/>
  <c r="Y194" i="2"/>
  <c r="T195" i="2"/>
  <c r="U196" i="2"/>
  <c r="P197" i="2"/>
  <c r="X197" i="2"/>
  <c r="Q198" i="2"/>
  <c r="W198" i="2"/>
  <c r="O199" i="2"/>
  <c r="T199" i="2"/>
  <c r="Y199" i="2"/>
  <c r="Q200" i="2"/>
  <c r="W200" i="2"/>
  <c r="O201" i="2"/>
  <c r="T201" i="2"/>
  <c r="Y201" i="2"/>
  <c r="Q202" i="2"/>
  <c r="W202" i="2"/>
  <c r="O203" i="2"/>
  <c r="T203" i="2"/>
  <c r="Y203" i="2"/>
  <c r="Q204" i="2"/>
  <c r="W204" i="2"/>
  <c r="O205" i="2"/>
  <c r="T205" i="2"/>
  <c r="Y205" i="2"/>
  <c r="Q206" i="2"/>
  <c r="W206" i="2"/>
  <c r="O207" i="2"/>
  <c r="T207" i="2"/>
  <c r="Y207" i="2"/>
  <c r="Q208" i="2"/>
  <c r="W208" i="2"/>
  <c r="O209" i="2"/>
  <c r="T209" i="2"/>
  <c r="Y209" i="2"/>
  <c r="Q210" i="2"/>
  <c r="W210" i="2"/>
  <c r="O211" i="2"/>
  <c r="T211" i="2"/>
  <c r="Y211" i="2"/>
  <c r="Q212" i="2"/>
  <c r="W212" i="2"/>
  <c r="O213" i="2"/>
  <c r="T213" i="2"/>
  <c r="Y213" i="2"/>
  <c r="Q214" i="2"/>
  <c r="W214" i="2"/>
  <c r="O215" i="2"/>
  <c r="T215" i="2"/>
  <c r="Y215" i="2"/>
  <c r="Q216" i="2"/>
  <c r="W216" i="2"/>
  <c r="O217" i="2"/>
  <c r="T217" i="2"/>
  <c r="Y217" i="2"/>
  <c r="Q218" i="2"/>
  <c r="W218" i="2"/>
  <c r="O219" i="2"/>
  <c r="T219" i="2"/>
  <c r="Y219" i="2"/>
  <c r="Q220" i="2"/>
  <c r="W220" i="2"/>
  <c r="O221" i="2"/>
  <c r="T221" i="2"/>
  <c r="Y221" i="2"/>
  <c r="Q222" i="2"/>
  <c r="W222" i="2"/>
  <c r="O223" i="2"/>
  <c r="T223" i="2"/>
  <c r="Y223" i="2"/>
  <c r="Q224" i="2"/>
  <c r="W224" i="2"/>
  <c r="O225" i="2"/>
  <c r="T225" i="2"/>
  <c r="Y225" i="2"/>
  <c r="Q226" i="2"/>
  <c r="W226" i="2"/>
  <c r="O227" i="2"/>
  <c r="T227" i="2"/>
  <c r="Y227" i="2"/>
  <c r="Q228" i="2"/>
  <c r="W228" i="2"/>
  <c r="O229" i="2"/>
  <c r="T229" i="2"/>
  <c r="Y229" i="2"/>
  <c r="Q230" i="2"/>
  <c r="W230" i="2"/>
  <c r="O231" i="2"/>
  <c r="T231" i="2"/>
  <c r="Y231" i="2"/>
  <c r="Q232" i="2"/>
  <c r="W232" i="2"/>
  <c r="O233" i="2"/>
  <c r="T233" i="2"/>
  <c r="Y233" i="2"/>
  <c r="Q234" i="2"/>
  <c r="W234" i="2"/>
  <c r="O235" i="2"/>
  <c r="T235" i="2"/>
  <c r="Y235" i="2"/>
  <c r="Q236" i="2"/>
  <c r="W236" i="2"/>
  <c r="O237" i="2"/>
  <c r="T237" i="2"/>
  <c r="Y237" i="2"/>
  <c r="Q238" i="2"/>
  <c r="W238" i="2"/>
  <c r="O239" i="2"/>
  <c r="T239" i="2"/>
  <c r="Y239" i="2"/>
  <c r="Q240" i="2"/>
  <c r="W240" i="2"/>
  <c r="O241" i="2"/>
  <c r="T241" i="2"/>
  <c r="Y241" i="2"/>
  <c r="Q242" i="2"/>
  <c r="W242" i="2"/>
  <c r="O243" i="2"/>
  <c r="T243" i="2"/>
  <c r="Y243" i="2"/>
  <c r="Q244" i="2"/>
  <c r="W244" i="2"/>
  <c r="O245" i="2"/>
  <c r="T245" i="2"/>
  <c r="Y245" i="2"/>
  <c r="Q246" i="2"/>
  <c r="W246" i="2"/>
  <c r="O247" i="2"/>
  <c r="T247" i="2"/>
  <c r="Y247" i="2"/>
  <c r="Q248" i="2"/>
  <c r="W248" i="2"/>
  <c r="O249" i="2"/>
  <c r="T249" i="2"/>
  <c r="Y249" i="2"/>
  <c r="Q250" i="2"/>
  <c r="W250" i="2"/>
  <c r="O251" i="2"/>
  <c r="T251" i="2"/>
  <c r="Y251" i="2"/>
  <c r="Q252" i="2"/>
  <c r="W252" i="2"/>
  <c r="O253" i="2"/>
  <c r="T253" i="2"/>
  <c r="Y253" i="2"/>
  <c r="Q254" i="2"/>
  <c r="W254" i="2"/>
  <c r="O255" i="2"/>
  <c r="T255" i="2"/>
  <c r="Y255" i="2"/>
  <c r="Q256" i="2"/>
  <c r="W256" i="2"/>
  <c r="O257" i="2"/>
  <c r="T257" i="2"/>
  <c r="Y257" i="2"/>
  <c r="Q258" i="2"/>
  <c r="W258" i="2"/>
  <c r="O259" i="2"/>
  <c r="T259" i="2"/>
  <c r="Y259" i="2"/>
  <c r="Q260" i="2"/>
  <c r="W260" i="2"/>
  <c r="O261" i="2"/>
  <c r="T261" i="2"/>
  <c r="Y261" i="2"/>
  <c r="Q262" i="2"/>
  <c r="O263" i="2"/>
  <c r="Q264" i="2"/>
  <c r="T265" i="2"/>
  <c r="W266" i="2"/>
  <c r="Y267" i="2"/>
  <c r="X270" i="2"/>
  <c r="T271" i="2"/>
  <c r="Q272" i="2"/>
  <c r="Y272" i="2"/>
  <c r="U273" i="2"/>
  <c r="Q274" i="2"/>
  <c r="Y274" i="2"/>
  <c r="U275" i="2"/>
  <c r="Q276" i="2"/>
  <c r="Y276" i="2"/>
  <c r="U277" i="2"/>
  <c r="T278" i="2"/>
  <c r="Y278" i="2"/>
  <c r="R279" i="2"/>
  <c r="X279" i="2"/>
  <c r="Q280" i="2"/>
  <c r="V280" i="2"/>
  <c r="P281" i="2"/>
  <c r="U281" i="2"/>
  <c r="T282" i="2"/>
  <c r="Y282" i="2"/>
  <c r="R283" i="2"/>
  <c r="X283" i="2"/>
  <c r="Q284" i="2"/>
  <c r="V284" i="2"/>
  <c r="P285" i="2"/>
  <c r="U285" i="2"/>
  <c r="T286" i="2"/>
  <c r="Y286" i="2"/>
  <c r="R287" i="2"/>
  <c r="X287" i="2"/>
  <c r="Q288" i="2"/>
  <c r="V288" i="2"/>
  <c r="P289" i="2"/>
  <c r="U289" i="2"/>
  <c r="T290" i="2"/>
  <c r="Y290" i="2"/>
  <c r="R291" i="2"/>
  <c r="X291" i="2"/>
  <c r="Q292" i="2"/>
  <c r="V292" i="2"/>
  <c r="P293" i="2"/>
  <c r="U293" i="2"/>
  <c r="T294" i="2"/>
  <c r="Y294" i="2"/>
  <c r="R295" i="2"/>
  <c r="X295" i="2"/>
  <c r="Q296" i="2"/>
  <c r="V296" i="2"/>
  <c r="P297" i="2"/>
  <c r="U297" i="2"/>
  <c r="T298" i="2"/>
  <c r="Y298" i="2"/>
  <c r="R299" i="2"/>
  <c r="X299" i="2"/>
  <c r="Q300" i="2"/>
  <c r="V300" i="2"/>
  <c r="P301" i="2"/>
  <c r="U301" i="2"/>
  <c r="T302" i="2"/>
  <c r="Y302" i="2"/>
  <c r="R303" i="2"/>
  <c r="X303" i="2"/>
  <c r="Q304" i="2"/>
  <c r="V304" i="2"/>
  <c r="P305" i="2"/>
  <c r="U305" i="2"/>
  <c r="T306" i="2"/>
  <c r="Y306" i="2"/>
  <c r="R307" i="2"/>
  <c r="X307" i="2"/>
  <c r="Q308" i="2"/>
  <c r="V308" i="2"/>
  <c r="P309" i="2"/>
  <c r="U309" i="2"/>
  <c r="T310" i="2"/>
  <c r="Y310" i="2"/>
  <c r="R311" i="2"/>
  <c r="X311" i="2"/>
  <c r="Q312" i="2"/>
  <c r="V312" i="2"/>
  <c r="P313" i="2"/>
  <c r="U313" i="2"/>
  <c r="T314" i="2"/>
  <c r="Y314" i="2"/>
  <c r="R315" i="2"/>
  <c r="X315" i="2"/>
  <c r="Q316" i="2"/>
  <c r="V316" i="2"/>
  <c r="P317" i="2"/>
  <c r="U317" i="2"/>
  <c r="T318" i="2"/>
  <c r="Y318" i="2"/>
  <c r="R319" i="2"/>
  <c r="X319" i="2"/>
  <c r="Q320" i="2"/>
  <c r="V320" i="2"/>
  <c r="P321" i="2"/>
  <c r="U321" i="2"/>
  <c r="R322" i="2"/>
  <c r="V322" i="2"/>
  <c r="R323" i="2"/>
  <c r="V323" i="2"/>
  <c r="R324" i="2"/>
  <c r="V324" i="2"/>
  <c r="R325" i="2"/>
  <c r="V325" i="2"/>
  <c r="R326" i="2"/>
  <c r="V326" i="2"/>
  <c r="R327" i="2"/>
  <c r="V327" i="2"/>
  <c r="R328" i="2"/>
  <c r="V328" i="2"/>
  <c r="R329" i="2"/>
  <c r="V329" i="2"/>
  <c r="R330" i="2"/>
  <c r="V330" i="2"/>
  <c r="R331" i="2"/>
  <c r="V331" i="2"/>
  <c r="R332" i="2"/>
  <c r="V332" i="2"/>
  <c r="R333" i="2"/>
  <c r="V333" i="2"/>
  <c r="R334" i="2"/>
  <c r="V334" i="2"/>
  <c r="R335" i="2"/>
  <c r="V335" i="2"/>
  <c r="R336" i="2"/>
  <c r="V336" i="2"/>
  <c r="R337" i="2"/>
  <c r="V337" i="2"/>
  <c r="R338" i="2"/>
  <c r="V338" i="2"/>
  <c r="R339" i="2"/>
  <c r="V339" i="2"/>
  <c r="R340" i="2"/>
  <c r="V340" i="2"/>
  <c r="R341" i="2"/>
  <c r="V341" i="2"/>
  <c r="R342" i="2"/>
  <c r="V342" i="2"/>
  <c r="R343" i="2"/>
  <c r="V343" i="2"/>
  <c r="R344" i="2"/>
  <c r="V344" i="2"/>
  <c r="R345" i="2"/>
  <c r="V345" i="2"/>
  <c r="R346" i="2"/>
  <c r="V346" i="2"/>
  <c r="R347" i="2"/>
  <c r="V347" i="2"/>
  <c r="R348" i="2"/>
  <c r="V348" i="2"/>
  <c r="R349" i="2"/>
  <c r="V349" i="2"/>
  <c r="R350" i="2"/>
  <c r="V350" i="2"/>
  <c r="R351" i="2"/>
  <c r="V351" i="2"/>
  <c r="R352" i="2"/>
  <c r="V352" i="2"/>
  <c r="R353" i="2"/>
  <c r="V353" i="2"/>
  <c r="R354" i="2"/>
  <c r="V354" i="2"/>
  <c r="T263" i="2"/>
  <c r="W264" i="2"/>
  <c r="Y265" i="2"/>
  <c r="O269" i="2"/>
  <c r="Q270" i="2"/>
  <c r="U271" i="2"/>
  <c r="R272" i="2"/>
  <c r="V273" i="2"/>
  <c r="R274" i="2"/>
  <c r="V275" i="2"/>
  <c r="R276" i="2"/>
  <c r="V277" i="2"/>
  <c r="P278" i="2"/>
  <c r="U278" i="2"/>
  <c r="T279" i="2"/>
  <c r="Y279" i="2"/>
  <c r="R280" i="2"/>
  <c r="X280" i="2"/>
  <c r="Q281" i="2"/>
  <c r="V281" i="2"/>
  <c r="P282" i="2"/>
  <c r="U282" i="2"/>
  <c r="T283" i="2"/>
  <c r="Y283" i="2"/>
  <c r="R284" i="2"/>
  <c r="X284" i="2"/>
  <c r="Q285" i="2"/>
  <c r="V285" i="2"/>
  <c r="P286" i="2"/>
  <c r="U286" i="2"/>
  <c r="T287" i="2"/>
  <c r="Y287" i="2"/>
  <c r="R288" i="2"/>
  <c r="X288" i="2"/>
  <c r="Q289" i="2"/>
  <c r="V289" i="2"/>
  <c r="P290" i="2"/>
  <c r="U290" i="2"/>
  <c r="T291" i="2"/>
  <c r="Y291" i="2"/>
  <c r="R292" i="2"/>
  <c r="X292" i="2"/>
  <c r="Q293" i="2"/>
  <c r="V293" i="2"/>
  <c r="P294" i="2"/>
  <c r="U294" i="2"/>
  <c r="T295" i="2"/>
  <c r="Y295" i="2"/>
  <c r="R296" i="2"/>
  <c r="X296" i="2"/>
  <c r="Q297" i="2"/>
  <c r="V297" i="2"/>
  <c r="P298" i="2"/>
  <c r="U298" i="2"/>
  <c r="T299" i="2"/>
  <c r="Y299" i="2"/>
  <c r="R300" i="2"/>
  <c r="X300" i="2"/>
  <c r="Q301" i="2"/>
  <c r="V301" i="2"/>
  <c r="P302" i="2"/>
  <c r="U302" i="2"/>
  <c r="T303" i="2"/>
  <c r="Y303" i="2"/>
  <c r="R304" i="2"/>
  <c r="X304" i="2"/>
  <c r="Q305" i="2"/>
  <c r="V305" i="2"/>
  <c r="P306" i="2"/>
  <c r="U306" i="2"/>
  <c r="T307" i="2"/>
  <c r="Y307" i="2"/>
  <c r="R308" i="2"/>
  <c r="X308" i="2"/>
  <c r="Q309" i="2"/>
  <c r="V309" i="2"/>
  <c r="P310" i="2"/>
  <c r="U310" i="2"/>
  <c r="T311" i="2"/>
  <c r="Y311" i="2"/>
  <c r="R312" i="2"/>
  <c r="X312" i="2"/>
  <c r="Q313" i="2"/>
  <c r="V313" i="2"/>
  <c r="P314" i="2"/>
  <c r="U314" i="2"/>
  <c r="T315" i="2"/>
  <c r="Y315" i="2"/>
  <c r="R316" i="2"/>
  <c r="X316" i="2"/>
  <c r="Q317" i="2"/>
  <c r="V317" i="2"/>
  <c r="P318" i="2"/>
  <c r="U318" i="2"/>
  <c r="T319" i="2"/>
  <c r="Y319" i="2"/>
  <c r="R320" i="2"/>
  <c r="X320" i="2"/>
  <c r="Q321" i="2"/>
  <c r="V321" i="2"/>
  <c r="O322" i="2"/>
  <c r="S322" i="2"/>
  <c r="W322" i="2"/>
  <c r="O323" i="2"/>
  <c r="S323" i="2"/>
  <c r="W323" i="2"/>
  <c r="O324" i="2"/>
  <c r="S324" i="2"/>
  <c r="W324" i="2"/>
  <c r="O325" i="2"/>
  <c r="S325" i="2"/>
  <c r="W325" i="2"/>
  <c r="O326" i="2"/>
  <c r="S326" i="2"/>
  <c r="W326" i="2"/>
  <c r="O327" i="2"/>
  <c r="S327" i="2"/>
  <c r="W327" i="2"/>
  <c r="O328" i="2"/>
  <c r="S328" i="2"/>
  <c r="W328" i="2"/>
  <c r="O329" i="2"/>
  <c r="S329" i="2"/>
  <c r="W329" i="2"/>
  <c r="O330" i="2"/>
  <c r="S330" i="2"/>
  <c r="W330" i="2"/>
  <c r="O331" i="2"/>
  <c r="S331" i="2"/>
  <c r="W331" i="2"/>
  <c r="O332" i="2"/>
  <c r="S332" i="2"/>
  <c r="W332" i="2"/>
  <c r="O333" i="2"/>
  <c r="S333" i="2"/>
  <c r="W333" i="2"/>
  <c r="O334" i="2"/>
  <c r="S334" i="2"/>
  <c r="W334" i="2"/>
  <c r="O335" i="2"/>
  <c r="S335" i="2"/>
  <c r="W335" i="2"/>
  <c r="O336" i="2"/>
  <c r="S336" i="2"/>
  <c r="W336" i="2"/>
  <c r="O337" i="2"/>
  <c r="S337" i="2"/>
  <c r="W337" i="2"/>
  <c r="O338" i="2"/>
  <c r="S338" i="2"/>
  <c r="W338" i="2"/>
  <c r="O339" i="2"/>
  <c r="S339" i="2"/>
  <c r="W339" i="2"/>
  <c r="O340" i="2"/>
  <c r="S340" i="2"/>
  <c r="W340" i="2"/>
  <c r="O341" i="2"/>
  <c r="S341" i="2"/>
  <c r="W341" i="2"/>
  <c r="O342" i="2"/>
  <c r="S342" i="2"/>
  <c r="W342" i="2"/>
  <c r="O343" i="2"/>
  <c r="S343" i="2"/>
  <c r="W343" i="2"/>
  <c r="O344" i="2"/>
  <c r="S344" i="2"/>
  <c r="W344" i="2"/>
  <c r="O345" i="2"/>
  <c r="S345" i="2"/>
  <c r="W345" i="2"/>
  <c r="O346" i="2"/>
  <c r="S346" i="2"/>
  <c r="W346" i="2"/>
  <c r="O347" i="2"/>
  <c r="S347" i="2"/>
  <c r="W347" i="2"/>
  <c r="O348" i="2"/>
  <c r="S348" i="2"/>
  <c r="W348" i="2"/>
  <c r="O349" i="2"/>
  <c r="S349" i="2"/>
  <c r="W349" i="2"/>
  <c r="O350" i="2"/>
  <c r="S350" i="2"/>
  <c r="W350" i="2"/>
  <c r="O351" i="2"/>
  <c r="S351" i="2"/>
  <c r="W351" i="2"/>
  <c r="O352" i="2"/>
  <c r="S352" i="2"/>
  <c r="W352" i="2"/>
  <c r="O353" i="2"/>
  <c r="S353" i="2"/>
  <c r="W353" i="2"/>
  <c r="O354" i="2"/>
  <c r="S354" i="2"/>
  <c r="W354" i="2"/>
  <c r="O355" i="2"/>
  <c r="S355" i="2"/>
  <c r="W355" i="2"/>
  <c r="O356" i="2"/>
  <c r="S356" i="2"/>
  <c r="W356" i="2"/>
  <c r="O357" i="2"/>
  <c r="S357" i="2"/>
  <c r="W357" i="2"/>
  <c r="O358" i="2"/>
  <c r="S358" i="2"/>
  <c r="W358" i="2"/>
  <c r="O359" i="2"/>
  <c r="S359" i="2"/>
  <c r="W359" i="2"/>
  <c r="O360" i="2"/>
  <c r="S360" i="2"/>
  <c r="W360" i="2"/>
  <c r="O361" i="2"/>
  <c r="S361" i="2"/>
  <c r="W361" i="2"/>
  <c r="O362" i="2"/>
  <c r="S362" i="2"/>
  <c r="W362" i="2"/>
  <c r="O363" i="2"/>
  <c r="S363" i="2"/>
  <c r="W363" i="2"/>
  <c r="Q12" i="2"/>
  <c r="U12" i="2"/>
  <c r="Y12" i="2"/>
  <c r="W262" i="2"/>
  <c r="Y263" i="2"/>
  <c r="O267" i="2"/>
  <c r="Q268" i="2"/>
  <c r="T269" i="2"/>
  <c r="S270" i="2"/>
  <c r="O271" i="2"/>
  <c r="Y271" i="2"/>
  <c r="U272" i="2"/>
  <c r="Q273" i="2"/>
  <c r="Y273" i="2"/>
  <c r="U274" i="2"/>
  <c r="Q275" i="2"/>
  <c r="Y275" i="2"/>
  <c r="U276" i="2"/>
  <c r="Q277" i="2"/>
  <c r="X277" i="2"/>
  <c r="Q278" i="2"/>
  <c r="V278" i="2"/>
  <c r="P279" i="2"/>
  <c r="U279" i="2"/>
  <c r="T280" i="2"/>
  <c r="Y280" i="2"/>
  <c r="R281" i="2"/>
  <c r="X281" i="2"/>
  <c r="Q282" i="2"/>
  <c r="V282" i="2"/>
  <c r="P283" i="2"/>
  <c r="U283" i="2"/>
  <c r="T284" i="2"/>
  <c r="Y284" i="2"/>
  <c r="R285" i="2"/>
  <c r="X285" i="2"/>
  <c r="Q286" i="2"/>
  <c r="V286" i="2"/>
  <c r="P287" i="2"/>
  <c r="U287" i="2"/>
  <c r="T288" i="2"/>
  <c r="Y288" i="2"/>
  <c r="R289" i="2"/>
  <c r="X289" i="2"/>
  <c r="Q290" i="2"/>
  <c r="V290" i="2"/>
  <c r="P291" i="2"/>
  <c r="U291" i="2"/>
  <c r="T292" i="2"/>
  <c r="Y292" i="2"/>
  <c r="R293" i="2"/>
  <c r="X293" i="2"/>
  <c r="Q294" i="2"/>
  <c r="V294" i="2"/>
  <c r="P295" i="2"/>
  <c r="U295" i="2"/>
  <c r="T296" i="2"/>
  <c r="Y296" i="2"/>
  <c r="R297" i="2"/>
  <c r="X297" i="2"/>
  <c r="Q298" i="2"/>
  <c r="V298" i="2"/>
  <c r="P299" i="2"/>
  <c r="U299" i="2"/>
  <c r="T300" i="2"/>
  <c r="Y300" i="2"/>
  <c r="R301" i="2"/>
  <c r="X301" i="2"/>
  <c r="Q302" i="2"/>
  <c r="V302" i="2"/>
  <c r="P303" i="2"/>
  <c r="U303" i="2"/>
  <c r="T304" i="2"/>
  <c r="Y304" i="2"/>
  <c r="R305" i="2"/>
  <c r="X305" i="2"/>
  <c r="Q306" i="2"/>
  <c r="V306" i="2"/>
  <c r="P307" i="2"/>
  <c r="U307" i="2"/>
  <c r="T308" i="2"/>
  <c r="Y308" i="2"/>
  <c r="R309" i="2"/>
  <c r="X309" i="2"/>
  <c r="Q310" i="2"/>
  <c r="V310" i="2"/>
  <c r="P311" i="2"/>
  <c r="U311" i="2"/>
  <c r="T312" i="2"/>
  <c r="Y312" i="2"/>
  <c r="R313" i="2"/>
  <c r="X313" i="2"/>
  <c r="Q314" i="2"/>
  <c r="V314" i="2"/>
  <c r="P315" i="2"/>
  <c r="U315" i="2"/>
  <c r="T316" i="2"/>
  <c r="Y316" i="2"/>
  <c r="R317" i="2"/>
  <c r="X317" i="2"/>
  <c r="Q318" i="2"/>
  <c r="V318" i="2"/>
  <c r="P319" i="2"/>
  <c r="U319" i="2"/>
  <c r="T320" i="2"/>
  <c r="Y320" i="2"/>
  <c r="R321" i="2"/>
  <c r="X321" i="2"/>
  <c r="P322" i="2"/>
  <c r="T322" i="2"/>
  <c r="X322" i="2"/>
  <c r="P323" i="2"/>
  <c r="T323" i="2"/>
  <c r="X323" i="2"/>
  <c r="P324" i="2"/>
  <c r="T324" i="2"/>
  <c r="X324" i="2"/>
  <c r="P325" i="2"/>
  <c r="T325" i="2"/>
  <c r="X325" i="2"/>
  <c r="P326" i="2"/>
  <c r="T326" i="2"/>
  <c r="X326" i="2"/>
  <c r="P327" i="2"/>
  <c r="T327" i="2"/>
  <c r="X327" i="2"/>
  <c r="P328" i="2"/>
  <c r="T328" i="2"/>
  <c r="X328" i="2"/>
  <c r="P329" i="2"/>
  <c r="T329" i="2"/>
  <c r="X329" i="2"/>
  <c r="P330" i="2"/>
  <c r="T330" i="2"/>
  <c r="X330" i="2"/>
  <c r="P331" i="2"/>
  <c r="T331" i="2"/>
  <c r="X331" i="2"/>
  <c r="P332" i="2"/>
  <c r="T332" i="2"/>
  <c r="X332" i="2"/>
  <c r="P333" i="2"/>
  <c r="T333" i="2"/>
  <c r="X333" i="2"/>
  <c r="P334" i="2"/>
  <c r="T334" i="2"/>
  <c r="X334" i="2"/>
  <c r="P335" i="2"/>
  <c r="T335" i="2"/>
  <c r="X335" i="2"/>
  <c r="P336" i="2"/>
  <c r="T336" i="2"/>
  <c r="X336" i="2"/>
  <c r="P337" i="2"/>
  <c r="O265" i="2"/>
  <c r="Q266" i="2"/>
  <c r="T267" i="2"/>
  <c r="W268" i="2"/>
  <c r="Y269" i="2"/>
  <c r="W270" i="2"/>
  <c r="P271" i="2"/>
  <c r="V272" i="2"/>
  <c r="R273" i="2"/>
  <c r="V274" i="2"/>
  <c r="R275" i="2"/>
  <c r="V276" i="2"/>
  <c r="R277" i="2"/>
  <c r="Y277" i="2"/>
  <c r="R278" i="2"/>
  <c r="X278" i="2"/>
  <c r="Q279" i="2"/>
  <c r="V279" i="2"/>
  <c r="P280" i="2"/>
  <c r="U280" i="2"/>
  <c r="T281" i="2"/>
  <c r="Y281" i="2"/>
  <c r="R282" i="2"/>
  <c r="X282" i="2"/>
  <c r="Q283" i="2"/>
  <c r="V283" i="2"/>
  <c r="P284" i="2"/>
  <c r="U284" i="2"/>
  <c r="T285" i="2"/>
  <c r="Y285" i="2"/>
  <c r="R286" i="2"/>
  <c r="X286" i="2"/>
  <c r="Q287" i="2"/>
  <c r="V287" i="2"/>
  <c r="P288" i="2"/>
  <c r="U288" i="2"/>
  <c r="T289" i="2"/>
  <c r="Y289" i="2"/>
  <c r="R290" i="2"/>
  <c r="X290" i="2"/>
  <c r="Q291" i="2"/>
  <c r="V291" i="2"/>
  <c r="P292" i="2"/>
  <c r="U292" i="2"/>
  <c r="T293" i="2"/>
  <c r="Y293" i="2"/>
  <c r="R294" i="2"/>
  <c r="X294" i="2"/>
  <c r="Q295" i="2"/>
  <c r="V295" i="2"/>
  <c r="P296" i="2"/>
  <c r="U296" i="2"/>
  <c r="T297" i="2"/>
  <c r="Y297" i="2"/>
  <c r="R298" i="2"/>
  <c r="X298" i="2"/>
  <c r="Q299" i="2"/>
  <c r="V299" i="2"/>
  <c r="P300" i="2"/>
  <c r="U300" i="2"/>
  <c r="T301" i="2"/>
  <c r="Y301" i="2"/>
  <c r="R302" i="2"/>
  <c r="X302" i="2"/>
  <c r="Q303" i="2"/>
  <c r="V303" i="2"/>
  <c r="P304" i="2"/>
  <c r="U304" i="2"/>
  <c r="T305" i="2"/>
  <c r="Y305" i="2"/>
  <c r="R306" i="2"/>
  <c r="X306" i="2"/>
  <c r="Q307" i="2"/>
  <c r="V307" i="2"/>
  <c r="P308" i="2"/>
  <c r="U308" i="2"/>
  <c r="T309" i="2"/>
  <c r="Y309" i="2"/>
  <c r="R310" i="2"/>
  <c r="X310" i="2"/>
  <c r="Q311" i="2"/>
  <c r="V311" i="2"/>
  <c r="P312" i="2"/>
  <c r="U312" i="2"/>
  <c r="T313" i="2"/>
  <c r="Y313" i="2"/>
  <c r="R314" i="2"/>
  <c r="X314" i="2"/>
  <c r="Q315" i="2"/>
  <c r="V315" i="2"/>
  <c r="P316" i="2"/>
  <c r="U316" i="2"/>
  <c r="T317" i="2"/>
  <c r="Y317" i="2"/>
  <c r="R318" i="2"/>
  <c r="X318" i="2"/>
  <c r="Q319" i="2"/>
  <c r="V319" i="2"/>
  <c r="P320" i="2"/>
  <c r="U320" i="2"/>
  <c r="T321" i="2"/>
  <c r="Y321" i="2"/>
  <c r="Q322" i="2"/>
  <c r="U322" i="2"/>
  <c r="Y322" i="2"/>
  <c r="Q323" i="2"/>
  <c r="U323" i="2"/>
  <c r="Y323" i="2"/>
  <c r="Q324" i="2"/>
  <c r="U324" i="2"/>
  <c r="Y324" i="2"/>
  <c r="Q325" i="2"/>
  <c r="U325" i="2"/>
  <c r="Y325" i="2"/>
  <c r="Q326" i="2"/>
  <c r="U326" i="2"/>
  <c r="Y326" i="2"/>
  <c r="Q327" i="2"/>
  <c r="U327" i="2"/>
  <c r="Y327" i="2"/>
  <c r="Q328" i="2"/>
  <c r="U328" i="2"/>
  <c r="Y328" i="2"/>
  <c r="Q329" i="2"/>
  <c r="U329" i="2"/>
  <c r="Y329" i="2"/>
  <c r="Q330" i="2"/>
  <c r="U330" i="2"/>
  <c r="Y330" i="2"/>
  <c r="Q331" i="2"/>
  <c r="U331" i="2"/>
  <c r="W12" i="2"/>
  <c r="R12" i="2"/>
  <c r="V363" i="2"/>
  <c r="Q363" i="2"/>
  <c r="X362" i="2"/>
  <c r="R362" i="2"/>
  <c r="Y361" i="2"/>
  <c r="T361" i="2"/>
  <c r="U360" i="2"/>
  <c r="P360" i="2"/>
  <c r="V359" i="2"/>
  <c r="Q359" i="2"/>
  <c r="X358" i="2"/>
  <c r="R358" i="2"/>
  <c r="Y357" i="2"/>
  <c r="T357" i="2"/>
  <c r="U356" i="2"/>
  <c r="P356" i="2"/>
  <c r="V355" i="2"/>
  <c r="Q355" i="2"/>
  <c r="X354" i="2"/>
  <c r="P354" i="2"/>
  <c r="U353" i="2"/>
  <c r="T352" i="2"/>
  <c r="Y351" i="2"/>
  <c r="Q351" i="2"/>
  <c r="X350" i="2"/>
  <c r="P350" i="2"/>
  <c r="U349" i="2"/>
  <c r="T348" i="2"/>
  <c r="Y347" i="2"/>
  <c r="Q347" i="2"/>
  <c r="X346" i="2"/>
  <c r="P346" i="2"/>
  <c r="U345" i="2"/>
  <c r="T344" i="2"/>
  <c r="Y343" i="2"/>
  <c r="Q343" i="2"/>
  <c r="X342" i="2"/>
  <c r="P342" i="2"/>
  <c r="U341" i="2"/>
  <c r="T340" i="2"/>
  <c r="Y339" i="2"/>
  <c r="Q339" i="2"/>
  <c r="X338" i="2"/>
  <c r="P338" i="2"/>
  <c r="U337" i="2"/>
  <c r="Y336" i="2"/>
  <c r="Y335" i="2"/>
  <c r="Y334" i="2"/>
  <c r="Y333" i="2"/>
  <c r="Y332" i="2"/>
  <c r="Y331" i="2"/>
  <c r="A30" i="8" l="1"/>
  <c r="A48" i="8"/>
  <c r="J10" i="8"/>
  <c r="E16" i="6"/>
  <c r="F16" i="6" s="1"/>
  <c r="H16" i="6"/>
  <c r="E13" i="6"/>
  <c r="F13" i="6" s="1"/>
  <c r="H13" i="6"/>
  <c r="H18" i="6"/>
  <c r="E18" i="6"/>
  <c r="F18" i="6" s="1"/>
  <c r="E21" i="6"/>
  <c r="F21" i="6" s="1"/>
  <c r="H21" i="6"/>
  <c r="H10" i="6"/>
  <c r="E10" i="6"/>
  <c r="F10" i="6" s="1"/>
  <c r="H12" i="6"/>
  <c r="E12" i="6"/>
  <c r="F12" i="6" s="1"/>
  <c r="H14" i="6"/>
  <c r="E14" i="6"/>
  <c r="F14" i="6" s="1"/>
  <c r="E17" i="6"/>
  <c r="F17" i="6" s="1"/>
  <c r="H17" i="6"/>
  <c r="H23" i="6"/>
  <c r="E23" i="6"/>
  <c r="F23" i="6" s="1"/>
  <c r="H11" i="6"/>
  <c r="E11" i="6"/>
  <c r="F11" i="6" s="1"/>
  <c r="H22" i="6"/>
  <c r="E22" i="6"/>
  <c r="F22" i="6" s="1"/>
  <c r="E20" i="6"/>
  <c r="F20" i="6" s="1"/>
  <c r="H20" i="6"/>
  <c r="H19" i="6"/>
  <c r="E19" i="6"/>
  <c r="F19" i="6" s="1"/>
  <c r="E25" i="6"/>
  <c r="F25" i="6" s="1"/>
  <c r="H25" i="6"/>
  <c r="E9" i="6"/>
  <c r="F9" i="6" s="1"/>
  <c r="H9" i="6"/>
  <c r="H8" i="6"/>
  <c r="E8" i="6"/>
  <c r="F8" i="6" s="1"/>
  <c r="H15" i="6"/>
  <c r="E15" i="6"/>
  <c r="F15" i="6" s="1"/>
  <c r="H26" i="6"/>
  <c r="E26" i="6"/>
  <c r="F26" i="6" s="1"/>
  <c r="H24" i="6"/>
  <c r="E24" i="6"/>
  <c r="F24" i="6" s="1"/>
  <c r="A31" i="8" l="1"/>
  <c r="K10" i="8"/>
  <c r="A49" i="8"/>
  <c r="G4" i="1"/>
  <c r="E4" i="1"/>
  <c r="D4" i="1"/>
  <c r="F3" i="1"/>
  <c r="B2" i="1"/>
  <c r="A32" i="8" l="1"/>
  <c r="A50" i="8"/>
  <c r="L10" i="8"/>
  <c r="F9" i="1"/>
  <c r="G9" i="1" s="1"/>
  <c r="F10" i="1"/>
  <c r="G10" i="1" s="1"/>
  <c r="F11" i="1"/>
  <c r="G11" i="1" s="1"/>
  <c r="F12" i="1"/>
  <c r="G12" i="1" s="1"/>
  <c r="F13" i="1"/>
  <c r="G13" i="1" s="1"/>
  <c r="F14" i="1"/>
  <c r="G14" i="1" s="1"/>
  <c r="F15" i="1"/>
  <c r="G15" i="1" s="1"/>
  <c r="F8" i="1"/>
  <c r="G8" i="1" s="1"/>
  <c r="D9" i="1"/>
  <c r="E9" i="1" s="1"/>
  <c r="D10" i="1"/>
  <c r="E10" i="1" s="1"/>
  <c r="D11" i="1"/>
  <c r="E11" i="1" s="1"/>
  <c r="D12" i="1"/>
  <c r="E12" i="1" s="1"/>
  <c r="D13" i="1"/>
  <c r="E13" i="1" s="1"/>
  <c r="D14" i="1"/>
  <c r="E14" i="1" s="1"/>
  <c r="D15" i="1"/>
  <c r="E15" i="1" s="1"/>
  <c r="D8" i="1"/>
  <c r="E8" i="1" s="1"/>
  <c r="C8" i="15"/>
  <c r="A33" i="8" l="1"/>
  <c r="M10" i="8"/>
  <c r="A51" i="8"/>
  <c r="A34" i="8" l="1"/>
  <c r="A52" i="8"/>
  <c r="N10" i="8"/>
  <c r="O10" i="8" l="1"/>
  <c r="A53" i="8"/>
</calcChain>
</file>

<file path=xl/sharedStrings.xml><?xml version="1.0" encoding="utf-8"?>
<sst xmlns="http://schemas.openxmlformats.org/spreadsheetml/2006/main" count="969" uniqueCount="741">
  <si>
    <t>K33-73-08</t>
  </si>
  <si>
    <t>K33-83-10</t>
  </si>
  <si>
    <t>K42-92-10</t>
  </si>
  <si>
    <t>K48-98-10</t>
  </si>
  <si>
    <t>K60-110-10</t>
  </si>
  <si>
    <t>K60-123-12</t>
  </si>
  <si>
    <t>K76-139-12</t>
  </si>
  <si>
    <t>K101-164-12</t>
  </si>
  <si>
    <t>WATT</t>
  </si>
  <si>
    <t>Finned Tube</t>
  </si>
  <si>
    <t>30°C</t>
  </si>
  <si>
    <t>35°C</t>
  </si>
  <si>
    <t>40°C</t>
  </si>
  <si>
    <t>45°C</t>
  </si>
  <si>
    <t>50°C</t>
  </si>
  <si>
    <t>55°C</t>
  </si>
  <si>
    <t>60°C</t>
  </si>
  <si>
    <t>65°C</t>
  </si>
  <si>
    <t>70°C</t>
  </si>
  <si>
    <t>75°C</t>
  </si>
  <si>
    <t>80°C</t>
  </si>
  <si>
    <t>9020K33-73-08</t>
  </si>
  <si>
    <t>9020K33-83-10</t>
  </si>
  <si>
    <t>9020K42-92-10</t>
  </si>
  <si>
    <t>9020K48-98-10</t>
  </si>
  <si>
    <t>9020K60-110-10</t>
  </si>
  <si>
    <t>9020K60-123-12</t>
  </si>
  <si>
    <t>9020K76-139-12</t>
  </si>
  <si>
    <t>9020K101-164-12</t>
  </si>
  <si>
    <t>8520K33-73-08</t>
  </si>
  <si>
    <t>8520K33-83-10</t>
  </si>
  <si>
    <t>8520K42-92-10</t>
  </si>
  <si>
    <t>8520K48-98-10</t>
  </si>
  <si>
    <t>8520K60-110-10</t>
  </si>
  <si>
    <t>8520K60-123-12</t>
  </si>
  <si>
    <t>8520K76-139-12</t>
  </si>
  <si>
    <t>8520K101-164-12</t>
  </si>
  <si>
    <t>8020K33-73-08</t>
  </si>
  <si>
    <t>8020K33-83-10</t>
  </si>
  <si>
    <t>8020K42-92-10</t>
  </si>
  <si>
    <t>8020K48-98-10</t>
  </si>
  <si>
    <t>8020K60-110-10</t>
  </si>
  <si>
    <t>8020K60-123-12</t>
  </si>
  <si>
    <t>8020K76-139-12</t>
  </si>
  <si>
    <t>8020K101-164-12</t>
  </si>
  <si>
    <t>7520K33-73-08</t>
  </si>
  <si>
    <t>7520K33-83-10</t>
  </si>
  <si>
    <t>7520K42-92-10</t>
  </si>
  <si>
    <t>7520K48-98-10</t>
  </si>
  <si>
    <t>7520K60-110-10</t>
  </si>
  <si>
    <t>7520K60-123-12</t>
  </si>
  <si>
    <t>7520K76-139-12</t>
  </si>
  <si>
    <t>7520K101-164-12</t>
  </si>
  <si>
    <t>7020K33-73-08</t>
  </si>
  <si>
    <t>7020K33-83-10</t>
  </si>
  <si>
    <t>7020K42-92-10</t>
  </si>
  <si>
    <t>7020K48-98-10</t>
  </si>
  <si>
    <t>7020K60-110-10</t>
  </si>
  <si>
    <t>7020K60-123-12</t>
  </si>
  <si>
    <t>7020K76-139-12</t>
  </si>
  <si>
    <t>7020K101-164-12</t>
  </si>
  <si>
    <t>6520K33-73-08</t>
  </si>
  <si>
    <t>6520K33-83-10</t>
  </si>
  <si>
    <t>6520K42-92-10</t>
  </si>
  <si>
    <t>6520K48-98-10</t>
  </si>
  <si>
    <t>6520K60-110-10</t>
  </si>
  <si>
    <t>6520K60-123-12</t>
  </si>
  <si>
    <t>6520K76-139-12</t>
  </si>
  <si>
    <t>6520K101-164-12</t>
  </si>
  <si>
    <t>6020K33-73-08</t>
  </si>
  <si>
    <t>6020K33-83-10</t>
  </si>
  <si>
    <t>6020K42-92-10</t>
  </si>
  <si>
    <t>6020K48-98-10</t>
  </si>
  <si>
    <t>6020K60-110-10</t>
  </si>
  <si>
    <t>6020K60-123-12</t>
  </si>
  <si>
    <t>6020K76-139-12</t>
  </si>
  <si>
    <t>6020K101-164-12</t>
  </si>
  <si>
    <t>5520K33-73-08</t>
  </si>
  <si>
    <t>5520K33-83-10</t>
  </si>
  <si>
    <t>5520K42-92-10</t>
  </si>
  <si>
    <t>5520K48-98-10</t>
  </si>
  <si>
    <t>5520K60-110-10</t>
  </si>
  <si>
    <t>5520K60-123-12</t>
  </si>
  <si>
    <t>5520K76-139-12</t>
  </si>
  <si>
    <t>5520K101-164-12</t>
  </si>
  <si>
    <t>5020K33-73-08</t>
  </si>
  <si>
    <t>5020K33-83-10</t>
  </si>
  <si>
    <t>5020K42-92-10</t>
  </si>
  <si>
    <t>5020K48-98-10</t>
  </si>
  <si>
    <t>5020K60-110-10</t>
  </si>
  <si>
    <t>5020K60-123-12</t>
  </si>
  <si>
    <t>5020K76-139-12</t>
  </si>
  <si>
    <t>5020K101-164-12</t>
  </si>
  <si>
    <t>4520K33-73-08</t>
  </si>
  <si>
    <t>4520K33-83-10</t>
  </si>
  <si>
    <t>4520K42-92-10</t>
  </si>
  <si>
    <t>4520K48-98-10</t>
  </si>
  <si>
    <t>4520K60-110-10</t>
  </si>
  <si>
    <t>4520K60-123-12</t>
  </si>
  <si>
    <t>4520K76-139-12</t>
  </si>
  <si>
    <t>4520K101-164-12</t>
  </si>
  <si>
    <t>4020K33-73-08</t>
  </si>
  <si>
    <t>4020K33-83-10</t>
  </si>
  <si>
    <t>4020K42-92-10</t>
  </si>
  <si>
    <t>4020K48-98-10</t>
  </si>
  <si>
    <t>4020K60-110-10</t>
  </si>
  <si>
    <t>4020K60-123-12</t>
  </si>
  <si>
    <t>4020K76-139-12</t>
  </si>
  <si>
    <t>4020K101-164-12</t>
  </si>
  <si>
    <t>9025K33-73-08</t>
  </si>
  <si>
    <t>9025K33-83-10</t>
  </si>
  <si>
    <t>9025K42-92-10</t>
  </si>
  <si>
    <t>9025K48-98-10</t>
  </si>
  <si>
    <t>9025K60-110-10</t>
  </si>
  <si>
    <t>9025K60-123-12</t>
  </si>
  <si>
    <t>9025K76-139-12</t>
  </si>
  <si>
    <t>9025K101-164-12</t>
  </si>
  <si>
    <t>8525K33-73-08</t>
  </si>
  <si>
    <t>8525K33-83-10</t>
  </si>
  <si>
    <t>8525K42-92-10</t>
  </si>
  <si>
    <t>8525K48-98-10</t>
  </si>
  <si>
    <t>8525K60-110-10</t>
  </si>
  <si>
    <t>8525K60-123-12</t>
  </si>
  <si>
    <t>8525K76-139-12</t>
  </si>
  <si>
    <t>8525K101-164-12</t>
  </si>
  <si>
    <t>8025K33-73-08</t>
  </si>
  <si>
    <t>8025K33-83-10</t>
  </si>
  <si>
    <t>8025K42-92-10</t>
  </si>
  <si>
    <t>8025K48-98-10</t>
  </si>
  <si>
    <t>8025K60-110-10</t>
  </si>
  <si>
    <t>8025K60-123-12</t>
  </si>
  <si>
    <t>8025K76-139-12</t>
  </si>
  <si>
    <t>8025K101-164-12</t>
  </si>
  <si>
    <t>7525K33-73-08</t>
  </si>
  <si>
    <t>7525K33-83-10</t>
  </si>
  <si>
    <t>7525K42-92-10</t>
  </si>
  <si>
    <t>7525K48-98-10</t>
  </si>
  <si>
    <t>7525K60-110-10</t>
  </si>
  <si>
    <t>7525K60-123-12</t>
  </si>
  <si>
    <t>7525K76-139-12</t>
  </si>
  <si>
    <t>7525K101-164-12</t>
  </si>
  <si>
    <t>7025K33-73-08</t>
  </si>
  <si>
    <t>7025K33-83-10</t>
  </si>
  <si>
    <t>7025K42-92-10</t>
  </si>
  <si>
    <t>7025K48-98-10</t>
  </si>
  <si>
    <t>7025K60-110-10</t>
  </si>
  <si>
    <t>7025K60-123-12</t>
  </si>
  <si>
    <t>7025K76-139-12</t>
  </si>
  <si>
    <t>7025K101-164-12</t>
  </si>
  <si>
    <t>6525K33-73-08</t>
  </si>
  <si>
    <t>6525K33-83-10</t>
  </si>
  <si>
    <t>6525K42-92-10</t>
  </si>
  <si>
    <t>6525K48-98-10</t>
  </si>
  <si>
    <t>6525K60-110-10</t>
  </si>
  <si>
    <t>6525K60-123-12</t>
  </si>
  <si>
    <t>6525K76-139-12</t>
  </si>
  <si>
    <t>6525K101-164-12</t>
  </si>
  <si>
    <t>6025K33-73-08</t>
  </si>
  <si>
    <t>6025K33-83-10</t>
  </si>
  <si>
    <t>6025K42-92-10</t>
  </si>
  <si>
    <t>6025K48-98-10</t>
  </si>
  <si>
    <t>6025K60-110-10</t>
  </si>
  <si>
    <t>6025K60-123-12</t>
  </si>
  <si>
    <t>6025K76-139-12</t>
  </si>
  <si>
    <t>6025K101-164-12</t>
  </si>
  <si>
    <t>5525K33-73-08</t>
  </si>
  <si>
    <t>5525K33-83-10</t>
  </si>
  <si>
    <t>5525K42-92-10</t>
  </si>
  <si>
    <t>5525K48-98-10</t>
  </si>
  <si>
    <t>5525K60-110-10</t>
  </si>
  <si>
    <t>5525K60-123-12</t>
  </si>
  <si>
    <t>5525K76-139-12</t>
  </si>
  <si>
    <t>5525K101-164-12</t>
  </si>
  <si>
    <t>5025K33-73-08</t>
  </si>
  <si>
    <t>5025K33-83-10</t>
  </si>
  <si>
    <t>5025K42-92-10</t>
  </si>
  <si>
    <t>5025K48-98-10</t>
  </si>
  <si>
    <t>5025K60-110-10</t>
  </si>
  <si>
    <t>5025K60-123-12</t>
  </si>
  <si>
    <t>5025K76-139-12</t>
  </si>
  <si>
    <t>5025K101-164-12</t>
  </si>
  <si>
    <t>4525K33-73-08</t>
  </si>
  <si>
    <t>4525K33-83-10</t>
  </si>
  <si>
    <t>4525K42-92-10</t>
  </si>
  <si>
    <t>4525K48-98-10</t>
  </si>
  <si>
    <t>4525K60-110-10</t>
  </si>
  <si>
    <t>4525K60-123-12</t>
  </si>
  <si>
    <t>4525K76-139-12</t>
  </si>
  <si>
    <t>4525K101-164-12</t>
  </si>
  <si>
    <t>4025K33-73-08</t>
  </si>
  <si>
    <t>4025K33-83-10</t>
  </si>
  <si>
    <t>4025K42-92-10</t>
  </si>
  <si>
    <t>4025K48-98-10</t>
  </si>
  <si>
    <t>4025K60-110-10</t>
  </si>
  <si>
    <t>4025K60-123-12</t>
  </si>
  <si>
    <t>4025K76-139-12</t>
  </si>
  <si>
    <t>4025K101-164-12</t>
  </si>
  <si>
    <t>9028K33-73-08</t>
  </si>
  <si>
    <t>9028K33-83-10</t>
  </si>
  <si>
    <t>9028K42-92-10</t>
  </si>
  <si>
    <t>9028K48-98-10</t>
  </si>
  <si>
    <t>9028K60-110-10</t>
  </si>
  <si>
    <t>9028K60-123-12</t>
  </si>
  <si>
    <t>9028K76-139-12</t>
  </si>
  <si>
    <t>9028K101-164-12</t>
  </si>
  <si>
    <t>8528K33-73-08</t>
  </si>
  <si>
    <t>8528K33-83-10</t>
  </si>
  <si>
    <t>8528K42-92-10</t>
  </si>
  <si>
    <t>8528K48-98-10</t>
  </si>
  <si>
    <t>8528K60-110-10</t>
  </si>
  <si>
    <t>8528K60-123-12</t>
  </si>
  <si>
    <t>8528K76-139-12</t>
  </si>
  <si>
    <t>8528K101-164-12</t>
  </si>
  <si>
    <t>8028K33-73-08</t>
  </si>
  <si>
    <t>8028K33-83-10</t>
  </si>
  <si>
    <t>8028K42-92-10</t>
  </si>
  <si>
    <t>8028K48-98-10</t>
  </si>
  <si>
    <t>8028K60-110-10</t>
  </si>
  <si>
    <t>8028K60-123-12</t>
  </si>
  <si>
    <t>8028K76-139-12</t>
  </si>
  <si>
    <t>8028K101-164-12</t>
  </si>
  <si>
    <t>7528K33-73-08</t>
  </si>
  <si>
    <t>7528K33-83-10</t>
  </si>
  <si>
    <t>7528K42-92-10</t>
  </si>
  <si>
    <t>7528K48-98-10</t>
  </si>
  <si>
    <t>7528K60-110-10</t>
  </si>
  <si>
    <t>7528K60-123-12</t>
  </si>
  <si>
    <t>7528K76-139-12</t>
  </si>
  <si>
    <t>7528K101-164-12</t>
  </si>
  <si>
    <t>7028K33-73-08</t>
  </si>
  <si>
    <t>7028K33-83-10</t>
  </si>
  <si>
    <t>7028K42-92-10</t>
  </si>
  <si>
    <t>7028K48-98-10</t>
  </si>
  <si>
    <t>7028K60-110-10</t>
  </si>
  <si>
    <t>7028K60-123-12</t>
  </si>
  <si>
    <t>7028K76-139-12</t>
  </si>
  <si>
    <t>7028K101-164-12</t>
  </si>
  <si>
    <t>6528K33-73-08</t>
  </si>
  <si>
    <t>6528K33-83-10</t>
  </si>
  <si>
    <t>6528K42-92-10</t>
  </si>
  <si>
    <t>6528K48-98-10</t>
  </si>
  <si>
    <t>6528K60-110-10</t>
  </si>
  <si>
    <t>6528K60-123-12</t>
  </si>
  <si>
    <t>6528K76-139-12</t>
  </si>
  <si>
    <t>6528K101-164-12</t>
  </si>
  <si>
    <t>6028K33-73-08</t>
  </si>
  <si>
    <t>6028K33-83-10</t>
  </si>
  <si>
    <t>6028K42-92-10</t>
  </si>
  <si>
    <t>6028K48-98-10</t>
  </si>
  <si>
    <t>6028K60-110-10</t>
  </si>
  <si>
    <t>6028K60-123-12</t>
  </si>
  <si>
    <t>6028K76-139-12</t>
  </si>
  <si>
    <t>6028K101-164-12</t>
  </si>
  <si>
    <t>5528K33-73-08</t>
  </si>
  <si>
    <t>5528K33-83-10</t>
  </si>
  <si>
    <t>5528K42-92-10</t>
  </si>
  <si>
    <t>5528K48-98-10</t>
  </si>
  <si>
    <t>5528K60-110-10</t>
  </si>
  <si>
    <t>5528K60-123-12</t>
  </si>
  <si>
    <t>5528K76-139-12</t>
  </si>
  <si>
    <t>5528K101-164-12</t>
  </si>
  <si>
    <t>5028K33-73-08</t>
  </si>
  <si>
    <t>5028K33-83-10</t>
  </si>
  <si>
    <t>5028K42-92-10</t>
  </si>
  <si>
    <t>5028K48-98-10</t>
  </si>
  <si>
    <t>5028K60-110-10</t>
  </si>
  <si>
    <t>5028K60-123-12</t>
  </si>
  <si>
    <t>5028K76-139-12</t>
  </si>
  <si>
    <t>5028K101-164-12</t>
  </si>
  <si>
    <t>4528K33-73-08</t>
  </si>
  <si>
    <t>4528K33-83-10</t>
  </si>
  <si>
    <t>4528K42-92-10</t>
  </si>
  <si>
    <t>4528K48-98-10</t>
  </si>
  <si>
    <t>4528K60-110-10</t>
  </si>
  <si>
    <t>4528K60-123-12</t>
  </si>
  <si>
    <t>4528K76-139-12</t>
  </si>
  <si>
    <t>4528K101-164-12</t>
  </si>
  <si>
    <t>4028K33-73-08</t>
  </si>
  <si>
    <t>4028K33-83-10</t>
  </si>
  <si>
    <t>4028K42-92-10</t>
  </si>
  <si>
    <t>4028K48-98-10</t>
  </si>
  <si>
    <t>4028K60-110-10</t>
  </si>
  <si>
    <t>4028K60-123-12</t>
  </si>
  <si>
    <t>4028K76-139-12</t>
  </si>
  <si>
    <t>4028K101-164-12</t>
  </si>
  <si>
    <t>9030K33-73-08</t>
  </si>
  <si>
    <t>9030K33-83-10</t>
  </si>
  <si>
    <t>9030K42-92-10</t>
  </si>
  <si>
    <t>9030K48-98-10</t>
  </si>
  <si>
    <t>9030K60-110-10</t>
  </si>
  <si>
    <t>9030K60-123-12</t>
  </si>
  <si>
    <t>9030K76-139-12</t>
  </si>
  <si>
    <t>9030K101-164-12</t>
  </si>
  <si>
    <t>8530K33-73-08</t>
  </si>
  <si>
    <t>8530K33-83-10</t>
  </si>
  <si>
    <t>8530K42-92-10</t>
  </si>
  <si>
    <t>8530K48-98-10</t>
  </si>
  <si>
    <t>8530K60-110-10</t>
  </si>
  <si>
    <t>8530K60-123-12</t>
  </si>
  <si>
    <t>8530K76-139-12</t>
  </si>
  <si>
    <t>8530K101-164-12</t>
  </si>
  <si>
    <t>8030K33-73-08</t>
  </si>
  <si>
    <t>8030K33-83-10</t>
  </si>
  <si>
    <t>8030K42-92-10</t>
  </si>
  <si>
    <t>8030K48-98-10</t>
  </si>
  <si>
    <t>8030K60-110-10</t>
  </si>
  <si>
    <t>8030K60-123-12</t>
  </si>
  <si>
    <t>8030K76-139-12</t>
  </si>
  <si>
    <t>8030K101-164-12</t>
  </si>
  <si>
    <t>7530K33-73-08</t>
  </si>
  <si>
    <t>7530K33-83-10</t>
  </si>
  <si>
    <t>7530K42-92-10</t>
  </si>
  <si>
    <t>7530K48-98-10</t>
  </si>
  <si>
    <t>7530K60-110-10</t>
  </si>
  <si>
    <t>7530K60-123-12</t>
  </si>
  <si>
    <t>7530K76-139-12</t>
  </si>
  <si>
    <t>7530K101-164-12</t>
  </si>
  <si>
    <t>7030K33-73-08</t>
  </si>
  <si>
    <t>7030K33-83-10</t>
  </si>
  <si>
    <t>7030K42-92-10</t>
  </si>
  <si>
    <t>7030K48-98-10</t>
  </si>
  <si>
    <t>7030K60-110-10</t>
  </si>
  <si>
    <t>7030K60-123-12</t>
  </si>
  <si>
    <t>7030K76-139-12</t>
  </si>
  <si>
    <t>7030K101-164-12</t>
  </si>
  <si>
    <t>6530K33-73-08</t>
  </si>
  <si>
    <t>6530K33-83-10</t>
  </si>
  <si>
    <t>6530K42-92-10</t>
  </si>
  <si>
    <t>6530K48-98-10</t>
  </si>
  <si>
    <t>6530K60-110-10</t>
  </si>
  <si>
    <t>6530K60-123-12</t>
  </si>
  <si>
    <t>6530K76-139-12</t>
  </si>
  <si>
    <t>6530K101-164-12</t>
  </si>
  <si>
    <t>6030K33-73-08</t>
  </si>
  <si>
    <t>6030K33-83-10</t>
  </si>
  <si>
    <t>6030K42-92-10</t>
  </si>
  <si>
    <t>6030K48-98-10</t>
  </si>
  <si>
    <t>6030K60-110-10</t>
  </si>
  <si>
    <t>6030K60-123-12</t>
  </si>
  <si>
    <t>6030K76-139-12</t>
  </si>
  <si>
    <t>6030K101-164-12</t>
  </si>
  <si>
    <t>5530K33-73-08</t>
  </si>
  <si>
    <t>5530K33-83-10</t>
  </si>
  <si>
    <t>5530K42-92-10</t>
  </si>
  <si>
    <t>5530K48-98-10</t>
  </si>
  <si>
    <t>5530K60-110-10</t>
  </si>
  <si>
    <t>5530K60-123-12</t>
  </si>
  <si>
    <t>5530K76-139-12</t>
  </si>
  <si>
    <t>5530K101-164-12</t>
  </si>
  <si>
    <t>5030K33-73-08</t>
  </si>
  <si>
    <t>5030K33-83-10</t>
  </si>
  <si>
    <t>5030K42-92-10</t>
  </si>
  <si>
    <t>5030K48-98-10</t>
  </si>
  <si>
    <t>5030K60-110-10</t>
  </si>
  <si>
    <t>5030K60-123-12</t>
  </si>
  <si>
    <t>5030K76-139-12</t>
  </si>
  <si>
    <t>5030K101-164-12</t>
  </si>
  <si>
    <t>4530K33-73-08</t>
  </si>
  <si>
    <t>4530K33-83-10</t>
  </si>
  <si>
    <t>4530K42-92-10</t>
  </si>
  <si>
    <t>4530K48-98-10</t>
  </si>
  <si>
    <t>4530K60-110-10</t>
  </si>
  <si>
    <t>4530K60-123-12</t>
  </si>
  <si>
    <t>4530K76-139-12</t>
  </si>
  <si>
    <t>4530K101-164-12</t>
  </si>
  <si>
    <t>4030K33-73-08</t>
  </si>
  <si>
    <t>4030K33-83-10</t>
  </si>
  <si>
    <t>4030K42-92-10</t>
  </si>
  <si>
    <t>4030K48-98-10</t>
  </si>
  <si>
    <t>4030K60-110-10</t>
  </si>
  <si>
    <t>4030K60-123-12</t>
  </si>
  <si>
    <t>4030K76-139-12</t>
  </si>
  <si>
    <t>4030K101-164-12</t>
  </si>
  <si>
    <t>Fremløb</t>
  </si>
  <si>
    <t>Retur</t>
  </si>
  <si>
    <t>Længde</t>
  </si>
  <si>
    <t>Watt</t>
  </si>
  <si>
    <t>Length</t>
  </si>
  <si>
    <t>RIBBERØR</t>
  </si>
  <si>
    <t>Vælg ydelse eller længde</t>
  </si>
  <si>
    <t>Længde - mm</t>
  </si>
  <si>
    <t>Ydelse - watt</t>
  </si>
  <si>
    <t>Vælg temperarturer °C</t>
  </si>
  <si>
    <t>Dansk</t>
  </si>
  <si>
    <t>English</t>
  </si>
  <si>
    <t>Menu</t>
  </si>
  <si>
    <t>Overskrift</t>
  </si>
  <si>
    <t>Ribberør</t>
  </si>
  <si>
    <t>FINNED TUBE</t>
  </si>
  <si>
    <t>RIPPENROHR</t>
  </si>
  <si>
    <t>Vælg temperatur</t>
  </si>
  <si>
    <t>Select temperatures  °C</t>
  </si>
  <si>
    <t>Vælg ydelse / længde</t>
  </si>
  <si>
    <t>Leistung oder Länge wählen</t>
  </si>
  <si>
    <t>Flow</t>
  </si>
  <si>
    <t>Room</t>
  </si>
  <si>
    <t>Zimmer</t>
  </si>
  <si>
    <t>Vorlauf</t>
  </si>
  <si>
    <t>Rücklauf</t>
  </si>
  <si>
    <t>Return</t>
  </si>
  <si>
    <t>Length - mm</t>
  </si>
  <si>
    <t>Type</t>
  </si>
  <si>
    <t>ProLine</t>
  </si>
  <si>
    <t>Konvektor</t>
  </si>
  <si>
    <t>PROLINE</t>
  </si>
  <si>
    <t>KONVEKTOR</t>
  </si>
  <si>
    <t>BEREGNING AF YDELSER</t>
  </si>
  <si>
    <t>OUTPUT CALCULATION</t>
  </si>
  <si>
    <t>LEISTUNG BERECHNUNG</t>
  </si>
  <si>
    <t>Bemærkning</t>
  </si>
  <si>
    <t>WATT ved retur tempeartur</t>
  </si>
  <si>
    <t>Højde - mm</t>
  </si>
  <si>
    <t>PL07</t>
  </si>
  <si>
    <t>W/M @ 75/65/20</t>
  </si>
  <si>
    <t>N=</t>
  </si>
  <si>
    <t>K=</t>
  </si>
  <si>
    <t>03 5/0</t>
  </si>
  <si>
    <t>04 5/0</t>
  </si>
  <si>
    <t>05 5/0</t>
  </si>
  <si>
    <t>06 6/0</t>
  </si>
  <si>
    <t>07 7/0</t>
  </si>
  <si>
    <t>03 5/5</t>
  </si>
  <si>
    <t>04 5/5</t>
  </si>
  <si>
    <t>05 5/5</t>
  </si>
  <si>
    <t>06 5/5</t>
  </si>
  <si>
    <t>06 6/5</t>
  </si>
  <si>
    <t>07 5/5</t>
  </si>
  <si>
    <t>07 7/7</t>
  </si>
  <si>
    <t>08 5/3</t>
  </si>
  <si>
    <t>09 5/4</t>
  </si>
  <si>
    <t>10 5/5</t>
  </si>
  <si>
    <t>11 6/5</t>
  </si>
  <si>
    <t>12 6/6</t>
  </si>
  <si>
    <t>13 7/6</t>
  </si>
  <si>
    <t>14 7/7</t>
  </si>
  <si>
    <t>Min Length</t>
  </si>
  <si>
    <t>Heights</t>
  </si>
  <si>
    <t>Max Length</t>
  </si>
  <si>
    <t>Bredde</t>
  </si>
  <si>
    <t>Height - mm</t>
  </si>
  <si>
    <t>Vælg ydelse, længde eller højde</t>
  </si>
  <si>
    <t>Leistung, Länge oder Höhe wählen</t>
  </si>
  <si>
    <t>Watt/BTU</t>
  </si>
  <si>
    <t>BTU</t>
  </si>
  <si>
    <t>Output -</t>
  </si>
  <si>
    <t>Ydelse -</t>
  </si>
  <si>
    <t>Leistung -</t>
  </si>
  <si>
    <t>Temperatur - Stue</t>
  </si>
  <si>
    <t>Temperatur - Retur</t>
  </si>
  <si>
    <t>Temperatur - Frem</t>
  </si>
  <si>
    <t>Watt/BTU factor</t>
  </si>
  <si>
    <t>RIBBERØR - DATA</t>
  </si>
  <si>
    <t>PROLINE - DATA</t>
  </si>
  <si>
    <t>Index</t>
  </si>
  <si>
    <t>PL07 03 5/0</t>
  </si>
  <si>
    <t>PL07 04 5/0</t>
  </si>
  <si>
    <t>PL07 05 5/0</t>
  </si>
  <si>
    <t>PL07 06 6/0</t>
  </si>
  <si>
    <t>PL07 07 7/0</t>
  </si>
  <si>
    <t>PL07 03 5/5</t>
  </si>
  <si>
    <t>PL07 04 5/5</t>
  </si>
  <si>
    <t>PL07 05 5/5</t>
  </si>
  <si>
    <t>PL07 06 5/5</t>
  </si>
  <si>
    <t>PL07 06 6/5</t>
  </si>
  <si>
    <t>PL07 07 5/5</t>
  </si>
  <si>
    <t>PL07 07 7/7</t>
  </si>
  <si>
    <t>PL07 08 5/3</t>
  </si>
  <si>
    <t>PL07 09 5/4</t>
  </si>
  <si>
    <t>PL07 10 5/5</t>
  </si>
  <si>
    <t>PL07 11 6/5</t>
  </si>
  <si>
    <t>PL07 12 6/6</t>
  </si>
  <si>
    <t>PL07 13 7/6</t>
  </si>
  <si>
    <t>PL07 14 7/7</t>
  </si>
  <si>
    <t>Height factor</t>
  </si>
  <si>
    <t>Typ</t>
  </si>
  <si>
    <t>Vandfyldt rør</t>
  </si>
  <si>
    <t>Siderist</t>
  </si>
  <si>
    <t>Water carrying tube</t>
  </si>
  <si>
    <t>Side grill</t>
  </si>
  <si>
    <t>Wasserführenden Rohr</t>
  </si>
  <si>
    <t>Bemærkning 2</t>
  </si>
  <si>
    <t>Bemærkning 1</t>
  </si>
  <si>
    <t>Bemærk venligst, længde er pr. enhed. Flere enheder kan monteres i serie.</t>
  </si>
  <si>
    <t>Please note, length is per unit. Several units can be mounted in series.</t>
  </si>
  <si>
    <t>Bitte beachten Sie, Länge ist pro Einheit. Mehrere Einheiten können in Serie montiert werden.</t>
  </si>
  <si>
    <t>Wählen Temperaturen °C</t>
  </si>
  <si>
    <t>Select Watt or BTU</t>
  </si>
  <si>
    <t>Watt oder BTU wählen</t>
  </si>
  <si>
    <t>Vælg Watt eller BTU</t>
  </si>
  <si>
    <t>Configuration</t>
  </si>
  <si>
    <t>Konfiguration</t>
  </si>
  <si>
    <t>1P0C</t>
  </si>
  <si>
    <t>1P0C1F</t>
  </si>
  <si>
    <t>1P1C</t>
  </si>
  <si>
    <t>1P1C1F</t>
  </si>
  <si>
    <t>1P2C</t>
  </si>
  <si>
    <t>1P2C1F</t>
  </si>
  <si>
    <t>2P1C</t>
  </si>
  <si>
    <t>2P2C</t>
  </si>
  <si>
    <t>2P3C</t>
  </si>
  <si>
    <t>2P3C1F</t>
  </si>
  <si>
    <t>2P4C</t>
  </si>
  <si>
    <t>3P2C</t>
  </si>
  <si>
    <t>3P4C</t>
  </si>
  <si>
    <t>3P5C</t>
  </si>
  <si>
    <t>3P6C</t>
  </si>
  <si>
    <t>CL/TL</t>
  </si>
  <si>
    <t>TX</t>
  </si>
  <si>
    <t>TF</t>
  </si>
  <si>
    <t>CL</t>
  </si>
  <si>
    <t>TS</t>
  </si>
  <si>
    <t>CX/TX</t>
  </si>
  <si>
    <t>Height</t>
  </si>
  <si>
    <t>Fin</t>
  </si>
  <si>
    <t>Konvektorer / Radiatorer</t>
  </si>
  <si>
    <t>KONVEKTOR / RADIATOR</t>
  </si>
  <si>
    <t>CONVECTOR / RADIATOR</t>
  </si>
  <si>
    <t>KONVEKTOR / RADIATOR - DATA</t>
  </si>
  <si>
    <t>Radiators + Convectors</t>
  </si>
  <si>
    <t>V-150213beta</t>
  </si>
  <si>
    <t>/1.03</t>
  </si>
  <si>
    <t>/1.04</t>
  </si>
  <si>
    <t>/1.05</t>
  </si>
  <si>
    <t>/1.07</t>
  </si>
  <si>
    <t>Max Length TF</t>
  </si>
  <si>
    <t>Max Length - Max TF</t>
  </si>
  <si>
    <t>CL/TL 1410</t>
  </si>
  <si>
    <t>TX 1410</t>
  </si>
  <si>
    <t>TF 1410</t>
  </si>
  <si>
    <t>CL/TL 1411</t>
  </si>
  <si>
    <t>TX 1411</t>
  </si>
  <si>
    <t>TF 1411</t>
  </si>
  <si>
    <t>CL 1412</t>
  </si>
  <si>
    <t>TF 1412</t>
  </si>
  <si>
    <t>TS 1420</t>
  </si>
  <si>
    <t>CL/TL 1420</t>
  </si>
  <si>
    <t>CX/TX 1420</t>
  </si>
  <si>
    <t>CL/TL 1421</t>
  </si>
  <si>
    <t>TF 1421</t>
  </si>
  <si>
    <t>CL 1422</t>
  </si>
  <si>
    <t>TS 1430</t>
  </si>
  <si>
    <t>CL/TL 1430</t>
  </si>
  <si>
    <t>CX/TX 1430</t>
  </si>
  <si>
    <t>CL/TL 1431</t>
  </si>
  <si>
    <t>CL 1432</t>
  </si>
  <si>
    <t>Convector</t>
  </si>
  <si>
    <t>Flad front</t>
  </si>
  <si>
    <t>Flat front</t>
  </si>
  <si>
    <t>Plane Front</t>
  </si>
  <si>
    <t>Seitenroste</t>
  </si>
  <si>
    <t>Rist</t>
  </si>
  <si>
    <t>Grill</t>
  </si>
  <si>
    <t>Roste</t>
  </si>
  <si>
    <t>Wand</t>
  </si>
  <si>
    <t>Wall</t>
  </si>
  <si>
    <t>Væg</t>
  </si>
  <si>
    <t>Vælg sprog</t>
  </si>
  <si>
    <t>Vælg produkt</t>
  </si>
  <si>
    <t>Produkt wählen</t>
  </si>
  <si>
    <t>Select product</t>
  </si>
  <si>
    <t>Generelt</t>
  </si>
  <si>
    <t>Vælg ydelse / længde / højde</t>
  </si>
  <si>
    <t>Select output or length</t>
  </si>
  <si>
    <t>Select output, length or height</t>
  </si>
  <si>
    <t>Skyline, Plint &amp; L-Line</t>
  </si>
  <si>
    <t>SKYLINE, PLINT &amp; L-LINE</t>
  </si>
  <si>
    <t>Convec FlooLline</t>
  </si>
  <si>
    <t>CONVEC FLOORLINE</t>
  </si>
  <si>
    <t>VERTICAL</t>
  </si>
  <si>
    <t>Vertical</t>
  </si>
  <si>
    <t>Sub overskrift 1</t>
  </si>
  <si>
    <t>SKYLINE</t>
  </si>
  <si>
    <t>&amp; PLINT</t>
  </si>
  <si>
    <t>width</t>
  </si>
  <si>
    <t>- ved 70/40/20 yder den 60 w/m pr. rør</t>
  </si>
  <si>
    <t>75/65/20</t>
  </si>
  <si>
    <t>L-LINE</t>
  </si>
  <si>
    <t>- ved 70/40/20 yder den 55 w/m pr rør</t>
  </si>
  <si>
    <t>Max Length / Sky-Line</t>
  </si>
  <si>
    <t>Min Length / Sky-Line</t>
  </si>
  <si>
    <t>Min Length / L-Line</t>
  </si>
  <si>
    <t>Max Length / L-Line</t>
  </si>
  <si>
    <t>SKY-LINE / L-LINE - DATA</t>
  </si>
  <si>
    <t>SkyLine / L-Line</t>
  </si>
  <si>
    <t>Bemærk venligst, at ydelserne er estimeret</t>
  </si>
  <si>
    <t>Please note, the output is estimated</t>
  </si>
  <si>
    <t>Bitte beachten Sie, dass die Leistung kalkuliert worden ist</t>
  </si>
  <si>
    <t>Sprog Index:</t>
  </si>
  <si>
    <t>Deutsch</t>
  </si>
  <si>
    <t>Beregning</t>
  </si>
  <si>
    <t>Ydelse = Watt/meter * meter ved de definerede temparatursæt</t>
  </si>
  <si>
    <t>Leistung = Watt/meter * meter bei den definierten Temperaturen Sätze</t>
  </si>
  <si>
    <t>Output = Watt/meter * meter at the defined temperature sets</t>
  </si>
  <si>
    <t>∆t 50 K (75/65/20)</t>
  </si>
  <si>
    <t>Nominel ydelse</t>
  </si>
  <si>
    <t>Omregningsfaktor</t>
  </si>
  <si>
    <r>
      <t>Q = Q</t>
    </r>
    <r>
      <rPr>
        <vertAlign val="subscript"/>
        <sz val="10"/>
        <color theme="1"/>
        <rFont val="Calibri"/>
        <family val="2"/>
      </rPr>
      <t>n</t>
    </r>
    <r>
      <rPr>
        <sz val="10"/>
        <color theme="1"/>
        <rFont val="Calibri"/>
        <family val="2"/>
      </rPr>
      <t xml:space="preserve"> * (∆t / ∆tn)</t>
    </r>
    <r>
      <rPr>
        <vertAlign val="superscript"/>
        <sz val="10"/>
        <color theme="1"/>
        <rFont val="Calibri"/>
        <family val="2"/>
      </rPr>
      <t>n1</t>
    </r>
  </si>
  <si>
    <r>
      <t>(∆t / ∆tn)</t>
    </r>
    <r>
      <rPr>
        <vertAlign val="superscript"/>
        <sz val="10"/>
        <color theme="1"/>
        <rFont val="Calibri"/>
        <family val="2"/>
      </rPr>
      <t>n1</t>
    </r>
    <r>
      <rPr>
        <sz val="10"/>
        <color theme="1"/>
        <rFont val="Calibri"/>
        <family val="2"/>
      </rPr>
      <t xml:space="preserve"> = </t>
    </r>
    <r>
      <rPr>
        <sz val="12"/>
        <color theme="1"/>
        <rFont val="Calibri"/>
        <family val="2"/>
      </rPr>
      <t>(</t>
    </r>
    <r>
      <rPr>
        <sz val="10"/>
        <color theme="1"/>
        <rFont val="Calibri"/>
        <family val="2"/>
      </rPr>
      <t>(t</t>
    </r>
    <r>
      <rPr>
        <vertAlign val="subscript"/>
        <sz val="10"/>
        <color theme="1"/>
        <rFont val="Calibri"/>
        <family val="2"/>
      </rPr>
      <t>frem</t>
    </r>
    <r>
      <rPr>
        <sz val="10"/>
        <color theme="1"/>
        <rFont val="Calibri"/>
        <family val="2"/>
      </rPr>
      <t xml:space="preserve"> - t</t>
    </r>
    <r>
      <rPr>
        <vertAlign val="subscript"/>
        <sz val="10"/>
        <color theme="1"/>
        <rFont val="Calibri"/>
        <family val="2"/>
      </rPr>
      <t>retur</t>
    </r>
    <r>
      <rPr>
        <sz val="10"/>
        <color theme="1"/>
        <rFont val="Calibri"/>
        <family val="2"/>
      </rPr>
      <t>)/Ln((t</t>
    </r>
    <r>
      <rPr>
        <vertAlign val="subscript"/>
        <sz val="10"/>
        <color theme="1"/>
        <rFont val="Calibri"/>
        <family val="2"/>
      </rPr>
      <t>frem</t>
    </r>
    <r>
      <rPr>
        <sz val="10"/>
        <color theme="1"/>
        <rFont val="Calibri"/>
        <family val="2"/>
      </rPr>
      <t xml:space="preserve"> - t</t>
    </r>
    <r>
      <rPr>
        <vertAlign val="subscript"/>
        <sz val="10"/>
        <color theme="1"/>
        <rFont val="Calibri"/>
        <family val="2"/>
      </rPr>
      <t>stue</t>
    </r>
    <r>
      <rPr>
        <sz val="10"/>
        <color theme="1"/>
        <rFont val="Calibri"/>
        <family val="2"/>
      </rPr>
      <t>)/(t</t>
    </r>
    <r>
      <rPr>
        <vertAlign val="subscript"/>
        <sz val="10"/>
        <color theme="1"/>
        <rFont val="Calibri"/>
        <family val="2"/>
      </rPr>
      <t>retur</t>
    </r>
    <r>
      <rPr>
        <sz val="10"/>
        <color theme="1"/>
        <rFont val="Calibri"/>
        <family val="2"/>
      </rPr>
      <t xml:space="preserve"> - t</t>
    </r>
    <r>
      <rPr>
        <vertAlign val="subscript"/>
        <sz val="10"/>
        <color theme="1"/>
        <rFont val="Calibri"/>
        <family val="2"/>
      </rPr>
      <t>rum</t>
    </r>
    <r>
      <rPr>
        <sz val="10"/>
        <color theme="1"/>
        <rFont val="Calibri"/>
        <family val="2"/>
      </rPr>
      <t>))</t>
    </r>
    <r>
      <rPr>
        <sz val="12"/>
        <color theme="1"/>
        <rFont val="Calibri"/>
        <family val="2"/>
      </rPr>
      <t>)</t>
    </r>
    <r>
      <rPr>
        <vertAlign val="superscript"/>
        <sz val="10"/>
        <color theme="1"/>
        <rFont val="Calibri"/>
        <family val="2"/>
      </rPr>
      <t>n1</t>
    </r>
  </si>
  <si>
    <t>Nominal output</t>
  </si>
  <si>
    <t>Nominal Leistung</t>
  </si>
  <si>
    <t>Conversion factor</t>
  </si>
  <si>
    <t>Umrechnungsfakt.</t>
  </si>
  <si>
    <r>
      <t>Q = Q</t>
    </r>
    <r>
      <rPr>
        <vertAlign val="subscript"/>
        <sz val="10"/>
        <color theme="1"/>
        <rFont val="Calibri"/>
        <family val="2"/>
      </rPr>
      <t>n</t>
    </r>
    <r>
      <rPr>
        <sz val="10"/>
        <color theme="1"/>
        <rFont val="Calibri"/>
        <family val="2"/>
      </rPr>
      <t xml:space="preserve"> * (∆t / ∆tn)</t>
    </r>
    <r>
      <rPr>
        <vertAlign val="superscript"/>
        <sz val="10"/>
        <color theme="1"/>
        <rFont val="Calibri"/>
        <family val="2"/>
      </rPr>
      <t>n1</t>
    </r>
    <r>
      <rPr>
        <sz val="10"/>
        <color theme="1"/>
        <rFont val="Calibri"/>
        <family val="2"/>
      </rPr>
      <t xml:space="preserve">   &amp;   (∆t / ∆tn)</t>
    </r>
    <r>
      <rPr>
        <vertAlign val="superscript"/>
        <sz val="10"/>
        <color theme="1"/>
        <rFont val="Calibri"/>
        <family val="2"/>
      </rPr>
      <t>n1</t>
    </r>
    <r>
      <rPr>
        <sz val="10"/>
        <color theme="1"/>
        <rFont val="Calibri"/>
        <family val="2"/>
      </rPr>
      <t xml:space="preserve"> = </t>
    </r>
    <r>
      <rPr>
        <sz val="12"/>
        <color theme="1"/>
        <rFont val="Calibri"/>
        <family val="2"/>
      </rPr>
      <t>(</t>
    </r>
    <r>
      <rPr>
        <sz val="10"/>
        <color theme="1"/>
        <rFont val="Calibri"/>
        <family val="2"/>
      </rPr>
      <t>(t</t>
    </r>
    <r>
      <rPr>
        <vertAlign val="subscript"/>
        <sz val="10"/>
        <color theme="1"/>
        <rFont val="Calibri"/>
        <family val="2"/>
      </rPr>
      <t>frem</t>
    </r>
    <r>
      <rPr>
        <sz val="10"/>
        <color theme="1"/>
        <rFont val="Calibri"/>
        <family val="2"/>
      </rPr>
      <t xml:space="preserve"> - t</t>
    </r>
    <r>
      <rPr>
        <vertAlign val="subscript"/>
        <sz val="10"/>
        <color theme="1"/>
        <rFont val="Calibri"/>
        <family val="2"/>
      </rPr>
      <t>retur</t>
    </r>
    <r>
      <rPr>
        <sz val="10"/>
        <color theme="1"/>
        <rFont val="Calibri"/>
        <family val="2"/>
      </rPr>
      <t>)/Ln((t</t>
    </r>
    <r>
      <rPr>
        <vertAlign val="subscript"/>
        <sz val="10"/>
        <color theme="1"/>
        <rFont val="Calibri"/>
        <family val="2"/>
      </rPr>
      <t>frem</t>
    </r>
    <r>
      <rPr>
        <sz val="10"/>
        <color theme="1"/>
        <rFont val="Calibri"/>
        <family val="2"/>
      </rPr>
      <t xml:space="preserve"> - t</t>
    </r>
    <r>
      <rPr>
        <vertAlign val="subscript"/>
        <sz val="10"/>
        <color theme="1"/>
        <rFont val="Calibri"/>
        <family val="2"/>
      </rPr>
      <t>stue</t>
    </r>
    <r>
      <rPr>
        <sz val="10"/>
        <color theme="1"/>
        <rFont val="Calibri"/>
        <family val="2"/>
      </rPr>
      <t>)/(t</t>
    </r>
    <r>
      <rPr>
        <vertAlign val="subscript"/>
        <sz val="10"/>
        <color theme="1"/>
        <rFont val="Calibri"/>
        <family val="2"/>
      </rPr>
      <t>retur</t>
    </r>
    <r>
      <rPr>
        <sz val="10"/>
        <color theme="1"/>
        <rFont val="Calibri"/>
        <family val="2"/>
      </rPr>
      <t xml:space="preserve"> - t</t>
    </r>
    <r>
      <rPr>
        <vertAlign val="subscript"/>
        <sz val="10"/>
        <color theme="1"/>
        <rFont val="Calibri"/>
        <family val="2"/>
      </rPr>
      <t>rum</t>
    </r>
    <r>
      <rPr>
        <sz val="10"/>
        <color theme="1"/>
        <rFont val="Calibri"/>
        <family val="2"/>
      </rPr>
      <t>))</t>
    </r>
    <r>
      <rPr>
        <sz val="12"/>
        <color theme="1"/>
        <rFont val="Calibri"/>
        <family val="2"/>
      </rPr>
      <t>)</t>
    </r>
    <r>
      <rPr>
        <vertAlign val="superscript"/>
        <sz val="10"/>
        <color theme="1"/>
        <rFont val="Calibri"/>
        <family val="2"/>
      </rPr>
      <t>n1</t>
    </r>
  </si>
  <si>
    <t>Vertikal</t>
  </si>
  <si>
    <t>VERTIKAL RADIATOR</t>
  </si>
  <si>
    <t>VERTICAL RADIATOR</t>
  </si>
  <si>
    <t>Højde</t>
  </si>
  <si>
    <t>Bauhöhe</t>
  </si>
  <si>
    <t>Baulänge</t>
  </si>
  <si>
    <t>Baulänge - mm</t>
  </si>
  <si>
    <t>Bauhöhe - mm</t>
  </si>
  <si>
    <t>VERTIKAL RADIATOR - DATA</t>
  </si>
  <si>
    <t>W/element (75/65/20 °C)</t>
  </si>
  <si>
    <t>panel faktor</t>
  </si>
  <si>
    <t>per  10 mm</t>
  </si>
  <si>
    <t>start</t>
  </si>
  <si>
    <t>Min Height</t>
  </si>
  <si>
    <t>Max Height</t>
  </si>
  <si>
    <t>Sky-Line &amp; Plint: min length 400 mm, max. length 6000 mm.
L-Line: min length 400 mm, max. length 3000 mm.
Please contact MEINERTZ for special sizes and special options.</t>
  </si>
  <si>
    <t>Sky-Line &amp; Plint: min. Baulänge 400 mm, max. Baulänge: 6000 mm.
L-Line: min. Baulänge 400 mm, max. Baulänge 3000 mm.
Bitte kontaktieren Sie MEINERTZ für Sondergrössen und Sonderausführungen.</t>
  </si>
  <si>
    <t>Sky-Line &amp; Plint: min. længde 400 mm, maks. længde 6000 mm. 
L-Line: min. længde 400 mm, maks. længde 3000 mm. 
Kontakt venligst MEINERTZ for specialstørrelser og specialløsninger.</t>
  </si>
  <si>
    <t>Min. Baulänge: 400 mm. Max. Baulänge: 6000 mm (TF 3200 mm). 
Bitte kontaktieren Sie MEINERTZ für Sondergrössen und Sonderausführungen.</t>
  </si>
  <si>
    <t>Min length: 400 mm. Max. length 6000 mm (TF 3200 mm). 
Please contact MEINERTZ for special sizes and special options.</t>
  </si>
  <si>
    <t>Min. Længde: 400 mm. Maks. Længde: 6000 mm (TF 3200 mm). 
Kontakt venligst MEINERTZ for specialstørrelser og specialløsninger.</t>
  </si>
  <si>
    <t>Min. længde: 400 mm. Maks. længde: 6000 mm. 
Kontakt venligst MEINERTZ for specialstørrelser og specialløsninger.</t>
  </si>
  <si>
    <t>Min length: 400 mm. Max. length 6000 mm. 
Please contact MEINERTZ for special sizes and special options.</t>
  </si>
  <si>
    <t>Min. Baulänge: 400 mm. Max. Baulänge: 6000 mm. 
Bitte kontaktieren Sie MEINERTZ für Sondergrössen und Sonderausführungen.</t>
  </si>
  <si>
    <t>Min. Länge: 400 mm. Max. Länge: 6000 mm. 
Bitte kontaktieren Sie MEINERTZ für Sondergrössen und Sonderausführungen.</t>
  </si>
  <si>
    <t>Min length: 400 mm. Max. Length 6000 mm. 
Please contact MEINERTZ for special sizes and special options.</t>
  </si>
  <si>
    <t>Min. Længde: 400 mm. Maks. Længde: 6000 mm. 
Kontakt venligst MEINERTZ for specialstørrelser og specialløsninger.</t>
  </si>
  <si>
    <t>TF4910</t>
  </si>
  <si>
    <t>TF4920</t>
  </si>
  <si>
    <t>TF4930</t>
  </si>
  <si>
    <t>Min. højde: 400 mm. Maks. højde: 3200 mm. 
Kontakt venligst MEINERTZ for specialstørrelser og specialløsninger.</t>
  </si>
  <si>
    <t>Min height: 400 mm. Max. height 3200 mm. 
Please contact MEINERTZ for special sizes and special options.</t>
  </si>
  <si>
    <t>Min. Bauhöhe: 400 mm. Max. Bauhöhe: 3200 mm. 
Bitte kontaktieren Sie MEINERTZ für Sondergrössen und Sonderausführungen.</t>
  </si>
  <si>
    <t>Convec Floor-Line</t>
  </si>
  <si>
    <t>Vælg temperatur sæt</t>
  </si>
  <si>
    <t>Select temperature set  °C</t>
  </si>
  <si>
    <t>Vælg temperartursæt °C</t>
  </si>
  <si>
    <t>Wählen Temperatursatz °C</t>
  </si>
  <si>
    <t>Fremløb/Retur/Stue</t>
  </si>
  <si>
    <t>CONVEC FLOORLINE - DATA</t>
  </si>
  <si>
    <t>70/50/20</t>
  </si>
  <si>
    <t>70/40/20</t>
  </si>
  <si>
    <t>65/45/20</t>
  </si>
  <si>
    <t>60/50/20</t>
  </si>
  <si>
    <t>50/45/20</t>
  </si>
  <si>
    <t>Temperatur - Sæt</t>
  </si>
  <si>
    <t>Convec</t>
  </si>
  <si>
    <t>140 l/h</t>
  </si>
  <si>
    <t>130 l/h</t>
  </si>
  <si>
    <t>119 l/h</t>
  </si>
  <si>
    <t>109 l/h</t>
  </si>
  <si>
    <t>98 l/h</t>
  </si>
  <si>
    <t>88 l/h</t>
  </si>
  <si>
    <t>77 l/h</t>
  </si>
  <si>
    <t>67 l/h</t>
  </si>
  <si>
    <t>57 l/h</t>
  </si>
  <si>
    <t>46 l/h</t>
  </si>
  <si>
    <t>36 l/h</t>
  </si>
  <si>
    <t>26 l/h</t>
  </si>
  <si>
    <t>16 l/h</t>
  </si>
  <si>
    <t>55 l/h</t>
  </si>
  <si>
    <t>50 l/h</t>
  </si>
  <si>
    <t>42 l/h</t>
  </si>
  <si>
    <t>38 l/h</t>
  </si>
  <si>
    <t>33 l/h</t>
  </si>
  <si>
    <t>29 l/h</t>
  </si>
  <si>
    <t>25 l/h</t>
  </si>
  <si>
    <t>21 l/h</t>
  </si>
  <si>
    <t>17 l/h</t>
  </si>
  <si>
    <t>13 l/h</t>
  </si>
  <si>
    <t>9 l/h</t>
  </si>
  <si>
    <t>5 l/h</t>
  </si>
  <si>
    <t>30 l/h</t>
  </si>
  <si>
    <t>28 l/h</t>
  </si>
  <si>
    <t>23 l/h</t>
  </si>
  <si>
    <t>18 l/h</t>
  </si>
  <si>
    <t>11 l/h</t>
  </si>
  <si>
    <t>6 l/h</t>
  </si>
  <si>
    <t>4 l/h</t>
  </si>
  <si>
    <t>2 l/h</t>
  </si>
  <si>
    <t>47 l/h</t>
  </si>
  <si>
    <t>44 l/h</t>
  </si>
  <si>
    <t>40 l/h</t>
  </si>
  <si>
    <t>22 l/h</t>
  </si>
  <si>
    <t>14 l/h</t>
  </si>
  <si>
    <t>7 l/h</t>
  </si>
  <si>
    <t>97 l/h</t>
  </si>
  <si>
    <t>89 l/h</t>
  </si>
  <si>
    <t>82 l/h</t>
  </si>
  <si>
    <t>75 l/h</t>
  </si>
  <si>
    <t>60 l/h</t>
  </si>
  <si>
    <t>53 l/h</t>
  </si>
  <si>
    <t>39 l/h</t>
  </si>
  <si>
    <t>31 l/h</t>
  </si>
  <si>
    <t>24 l/h</t>
  </si>
  <si>
    <t>10 l/h</t>
  </si>
  <si>
    <t>152 l/h</t>
  </si>
  <si>
    <t>141 l/h</t>
  </si>
  <si>
    <t>118 l/h</t>
  </si>
  <si>
    <t>107 l/h</t>
  </si>
  <si>
    <t>96 l/h</t>
  </si>
  <si>
    <t>84 l/h</t>
  </si>
  <si>
    <t>73 l/h</t>
  </si>
  <si>
    <t>62 l/h</t>
  </si>
  <si>
    <t>51 l/h</t>
  </si>
  <si>
    <t>Check Watt</t>
  </si>
  <si>
    <t>Watt check</t>
  </si>
  <si>
    <t>For stor Watt/BTU</t>
  </si>
  <si>
    <t>Too large Watt/BTU</t>
  </si>
  <si>
    <t>Zu hohe Watt/BTU</t>
  </si>
  <si>
    <t>Lengths</t>
  </si>
  <si>
    <t>Tubes</t>
  </si>
  <si>
    <t>Type (rør)</t>
  </si>
  <si>
    <t>Type (tubes)</t>
  </si>
  <si>
    <t>Typ (Rohre)</t>
  </si>
  <si>
    <t>Sky-Line (SL) &amp; Plint (SP)</t>
  </si>
  <si>
    <t>L-Line (LL)</t>
  </si>
  <si>
    <t>Disclaimer</t>
  </si>
  <si>
    <t>Dansk/English/Deutsch</t>
  </si>
  <si>
    <t>The heat output calculation is informative. Reservations are made for any errors or inaccuracies in the heat output calculation. In case of non-conformity to the official data in MEINERTZ brochures and on www.meinertz.com, the official data is applicable.</t>
  </si>
  <si>
    <t>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t>
  </si>
  <si>
    <t>Die Leistungsberechnung ist informativ. Reservierungen sind für Fehler oder Ungenauigkeiten in der Leistungsberechnung vorgenommen. Im Falle der Nichtübereinstimmung mit den offiziellen Daten in MEINERTZ Broschüren und auf www.meinertz.com, ist die offizielle Daten erhoben.</t>
  </si>
  <si>
    <t>Rum</t>
  </si>
  <si>
    <t>Glatrør</t>
  </si>
  <si>
    <t>GLATRØR</t>
  </si>
  <si>
    <t>PLAIN TUBE</t>
  </si>
  <si>
    <t>GLATTROHR</t>
  </si>
  <si>
    <t>GLATRØR - DATA</t>
  </si>
  <si>
    <t>PlainTube</t>
  </si>
  <si>
    <t>Plain Tube</t>
  </si>
  <si>
    <t>G33</t>
  </si>
  <si>
    <t>G48</t>
  </si>
  <si>
    <t>G60</t>
  </si>
  <si>
    <t>G76</t>
  </si>
  <si>
    <t>G101</t>
  </si>
  <si>
    <t>Min. længde: 1000 mm. Maks. længde: 3400 mm. 
Kontakt venligst MEINERTZ for specialstørrelser og specialløsninger.</t>
  </si>
  <si>
    <t>Min length: 1000 mm. Max. length 3400 mm. 
Please contact MEINERTZ for special sizes and special options.</t>
  </si>
  <si>
    <t>Min. Baulänge: 1000 mm. Max. Baulänge: 3400 mm. 
Bitte kontaktieren Sie MEINERTZ für Sondergrössen und Sonderausführungen.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</si>
</sst>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Arial"/>
      <family val="2"/>
      <scheme val="minor"/>
    </font>
    <font>
      <sz val="8"/>
      <color theme="1"/>
      <name val="Calibri"/>
      <family val="2"/>
    </font>
    <font>
      <b/>
      <sz val="8"/>
      <color theme="1"/>
      <name val="Calibri"/>
      <family val="2"/>
    </font>
    <font>
      <sz val="12"/>
      <color theme="1"/>
      <name val="Calibri"/>
      <family val="2"/>
    </font>
    <font>
      <b/>
      <sz val="11"/>
      <color theme="1"/>
      <name val="Arial"/>
      <family val="2"/>
      <scheme val="minor"/>
    </font>
    <font>
      <b/>
      <sz val="10"/>
      <color theme="1"/>
      <name val="Calibri"/>
      <family val="2"/>
    </font>
    <font>
      <sz val="10"/>
      <color theme="1"/>
      <name val="Calibri"/>
      <family val="2"/>
    </font>
    <font>
      <b/>
      <sz val="16"/>
      <color theme="1"/>
      <name val="Calibri"/>
      <family val="2"/>
    </font>
    <font>
      <b/>
      <sz val="10"/>
      <color theme="1"/>
      <name val="Arial"/>
      <family val="2"/>
      <scheme val="minor"/>
    </font>
    <font>
      <sz val="10"/>
      <color theme="1"/>
      <name val="Arial"/>
      <family val="2"/>
      <scheme val="minor"/>
    </font>
    <font>
      <sz val="8"/>
      <name val="Calibri"/>
      <family val="2"/>
    </font>
    <font>
      <vertAlign val="subscript"/>
      <sz val="10"/>
      <color theme="1"/>
      <name val="Calibri"/>
      <family val="2"/>
    </font>
    <font>
      <vertAlign val="superscript"/>
      <sz val="10"/>
      <color theme="1"/>
      <name val="Calibri"/>
      <family val="2"/>
    </font>
    <font>
      <b/>
      <sz val="20"/>
      <color theme="1"/>
      <name val="Calibri"/>
      <family val="2"/>
    </font>
    <font>
      <sz val="20"/>
      <color theme="1"/>
      <name val="Calibri"/>
      <family val="2"/>
    </font>
    <font>
      <sz val="8"/>
      <color theme="1"/>
      <name val="Arial"/>
      <family val="2"/>
      <scheme val="minor"/>
    </font>
  </fonts>
  <fills count="12">
    <fill>
      <patternFill patternType="none"/>
    </fill>
    <fill>
      <patternFill patternType="gray125"/>
    </fill>
    <fill>
      <patternFill patternType="solid">
        <fgColor theme="5" tint="0.39997558519241921"/>
        <bgColor indexed="64"/>
      </patternFill>
    </fill>
    <fill>
      <patternFill patternType="solid">
        <fgColor theme="0" tint="-4.9989318521683403E-2"/>
        <bgColor indexed="64"/>
      </patternFill>
    </fill>
    <fill>
      <patternFill patternType="solid">
        <fgColor rgb="FFC00000"/>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rgb="FF336699"/>
        <bgColor indexed="64"/>
      </patternFill>
    </fill>
    <fill>
      <patternFill patternType="solid">
        <fgColor theme="3" tint="0.79998168889431442"/>
        <bgColor indexed="64"/>
      </patternFill>
    </fill>
    <fill>
      <patternFill patternType="solid">
        <fgColor theme="0" tint="-0.249977111117893"/>
        <bgColor indexed="64"/>
      </patternFill>
    </fill>
    <fill>
      <patternFill patternType="lightUp">
        <fgColor theme="9" tint="-0.499984740745262"/>
        <bgColor auto="1"/>
      </patternFill>
    </fill>
    <fill>
      <patternFill patternType="solid">
        <fgColor theme="0" tint="-0.499984740745262"/>
        <bgColor indexed="64"/>
      </patternFill>
    </fill>
  </fills>
  <borders count="203">
    <border>
      <left/>
      <right/>
      <top/>
      <bottom/>
      <diagonal/>
    </border>
    <border>
      <left/>
      <right style="thick">
        <color theme="5" tint="0.39994506668294322"/>
      </right>
      <top style="thick">
        <color theme="5" tint="0.39994506668294322"/>
      </top>
      <bottom style="thick">
        <color theme="5" tint="0.39994506668294322"/>
      </bottom>
      <diagonal/>
    </border>
    <border>
      <left style="thick">
        <color theme="5" tint="0.39994506668294322"/>
      </left>
      <right style="thick">
        <color theme="5" tint="0.39994506668294322"/>
      </right>
      <top style="thick">
        <color theme="5" tint="0.39994506668294322"/>
      </top>
      <bottom style="thick">
        <color theme="5" tint="0.39994506668294322"/>
      </bottom>
      <diagonal/>
    </border>
    <border>
      <left style="thick">
        <color theme="5" tint="0.39994506668294322"/>
      </left>
      <right/>
      <top style="thick">
        <color theme="5" tint="0.39994506668294322"/>
      </top>
      <bottom style="thick">
        <color theme="5" tint="0.39994506668294322"/>
      </bottom>
      <diagonal/>
    </border>
    <border>
      <left/>
      <right style="thick">
        <color theme="5" tint="0.39994506668294322"/>
      </right>
      <top style="thick">
        <color theme="5" tint="0.39994506668294322"/>
      </top>
      <bottom/>
      <diagonal/>
    </border>
    <border>
      <left style="thick">
        <color theme="5" tint="0.39994506668294322"/>
      </left>
      <right style="thick">
        <color theme="5" tint="0.39994506668294322"/>
      </right>
      <top style="thick">
        <color theme="5" tint="0.39994506668294322"/>
      </top>
      <bottom/>
      <diagonal/>
    </border>
    <border>
      <left style="thick">
        <color theme="5" tint="0.39994506668294322"/>
      </left>
      <right/>
      <top style="thick">
        <color theme="5" tint="0.39994506668294322"/>
      </top>
      <bottom/>
      <diagonal/>
    </border>
    <border>
      <left/>
      <right style="thick">
        <color theme="5" tint="0.39994506668294322"/>
      </right>
      <top/>
      <bottom style="thick">
        <color theme="5" tint="0.39991454817346722"/>
      </bottom>
      <diagonal/>
    </border>
    <border>
      <left style="thick">
        <color theme="5" tint="0.39994506668294322"/>
      </left>
      <right style="thick">
        <color theme="5" tint="0.39994506668294322"/>
      </right>
      <top/>
      <bottom style="thick">
        <color theme="5" tint="0.39991454817346722"/>
      </bottom>
      <diagonal/>
    </border>
    <border>
      <left style="thick">
        <color theme="5" tint="0.39994506668294322"/>
      </left>
      <right/>
      <top/>
      <bottom style="thick">
        <color theme="5" tint="0.39991454817346722"/>
      </bottom>
      <diagonal/>
    </border>
    <border>
      <left/>
      <right/>
      <top/>
      <bottom style="thick">
        <color theme="5" tint="0.39991454817346722"/>
      </bottom>
      <diagonal/>
    </border>
    <border>
      <left style="thick">
        <color theme="5" tint="0.39988402966399123"/>
      </left>
      <right/>
      <top style="thick">
        <color theme="5" tint="0.39988402966399123"/>
      </top>
      <bottom style="thick">
        <color theme="5" tint="0.39988402966399123"/>
      </bottom>
      <diagonal/>
    </border>
    <border>
      <left/>
      <right/>
      <top style="thick">
        <color theme="5" tint="0.39988402966399123"/>
      </top>
      <bottom style="thick">
        <color theme="5" tint="0.39988402966399123"/>
      </bottom>
      <diagonal/>
    </border>
    <border>
      <left style="thick">
        <color theme="5" tint="0.39994506668294322"/>
      </left>
      <right style="thick">
        <color theme="5" tint="0.39994506668294322"/>
      </right>
      <top style="thick">
        <color theme="5" tint="0.39985351115451523"/>
      </top>
      <bottom style="thick">
        <color theme="5" tint="0.39991454817346722"/>
      </bottom>
      <diagonal/>
    </border>
    <border>
      <left style="thick">
        <color theme="5" tint="0.39994506668294322"/>
      </left>
      <right/>
      <top style="thick">
        <color theme="5" tint="0.39985351115451523"/>
      </top>
      <bottom style="thick">
        <color theme="5" tint="0.39991454817346722"/>
      </bottom>
      <diagonal/>
    </border>
    <border>
      <left style="thick">
        <color theme="5" tint="0.39991454817346722"/>
      </left>
      <right/>
      <top style="thick">
        <color theme="5" tint="0.39991454817346722"/>
      </top>
      <bottom/>
      <diagonal/>
    </border>
    <border>
      <left/>
      <right/>
      <top style="thick">
        <color theme="5" tint="0.39991454817346722"/>
      </top>
      <bottom/>
      <diagonal/>
    </border>
    <border>
      <left/>
      <right style="thick">
        <color theme="5" tint="0.39991454817346722"/>
      </right>
      <top style="thick">
        <color theme="5" tint="0.39991454817346722"/>
      </top>
      <bottom/>
      <diagonal/>
    </border>
    <border>
      <left/>
      <right/>
      <top style="thick">
        <color theme="5" tint="0.39988402966399123"/>
      </top>
      <bottom style="thick">
        <color theme="5" tint="0.39991454817346722"/>
      </bottom>
      <diagonal/>
    </border>
    <border>
      <left style="thick">
        <color theme="5" tint="0.39988402966399123"/>
      </left>
      <right/>
      <top style="thick">
        <color theme="5" tint="0.39988402966399123"/>
      </top>
      <bottom style="thick">
        <color theme="5" tint="0.39991454817346722"/>
      </bottom>
      <diagonal/>
    </border>
    <border>
      <left style="thin">
        <color indexed="64"/>
      </left>
      <right style="thin">
        <color indexed="64"/>
      </right>
      <top style="thin">
        <color indexed="64"/>
      </top>
      <bottom style="thin">
        <color indexed="64"/>
      </bottom>
      <diagonal/>
    </border>
    <border>
      <left style="thick">
        <color theme="5" tint="0.39991454817346722"/>
      </left>
      <right style="thick">
        <color theme="5" tint="0.39994506668294322"/>
      </right>
      <top/>
      <bottom style="thick">
        <color theme="5" tint="0.39991454817346722"/>
      </bottom>
      <diagonal/>
    </border>
    <border>
      <left/>
      <right style="thick">
        <color theme="5" tint="0.39994506668294322"/>
      </right>
      <top style="thick">
        <color theme="5" tint="0.39985351115451523"/>
      </top>
      <bottom style="thick">
        <color theme="5" tint="0.39991454817346722"/>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medium">
        <color auto="1"/>
      </top>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right/>
      <top style="medium">
        <color indexed="64"/>
      </top>
      <bottom/>
      <diagonal/>
    </border>
    <border>
      <left style="hair">
        <color indexed="64"/>
      </left>
      <right style="thin">
        <color indexed="64"/>
      </right>
      <top style="medium">
        <color indexed="64"/>
      </top>
      <bottom style="thin">
        <color indexed="64"/>
      </bottom>
      <diagonal/>
    </border>
    <border>
      <left/>
      <right/>
      <top style="thick">
        <color theme="5" tint="0.39988402966399123"/>
      </top>
      <bottom/>
      <diagonal/>
    </border>
    <border>
      <left style="thick">
        <color theme="5" tint="0.39988402966399123"/>
      </left>
      <right/>
      <top style="thick">
        <color theme="5" tint="0.39988402966399123"/>
      </top>
      <bottom/>
      <diagonal/>
    </border>
    <border>
      <left style="thick">
        <color theme="5" tint="0.39988402966399123"/>
      </left>
      <right/>
      <top/>
      <bottom/>
      <diagonal/>
    </border>
    <border>
      <left/>
      <right style="thick">
        <color theme="5" tint="0.39988402966399123"/>
      </right>
      <top/>
      <bottom/>
      <diagonal/>
    </border>
    <border>
      <left style="thick">
        <color theme="5" tint="0.39988402966399123"/>
      </left>
      <right/>
      <top/>
      <bottom style="thick">
        <color theme="5" tint="0.39988402966399123"/>
      </bottom>
      <diagonal/>
    </border>
    <border>
      <left/>
      <right/>
      <top/>
      <bottom style="thick">
        <color theme="5" tint="0.39988402966399123"/>
      </bottom>
      <diagonal/>
    </border>
    <border>
      <left/>
      <right style="thick">
        <color theme="5" tint="0.39988402966399123"/>
      </right>
      <top/>
      <bottom style="thick">
        <color theme="5" tint="0.39988402966399123"/>
      </bottom>
      <diagonal/>
    </border>
    <border>
      <left style="thick">
        <color theme="5" tint="0.39985351115451523"/>
      </left>
      <right/>
      <top style="thick">
        <color theme="5" tint="0.39985351115451523"/>
      </top>
      <bottom style="thick">
        <color theme="5" tint="0.39985351115451523"/>
      </bottom>
      <diagonal/>
    </border>
    <border>
      <left/>
      <right/>
      <top style="thick">
        <color theme="5" tint="0.39985351115451523"/>
      </top>
      <bottom style="thick">
        <color theme="5" tint="0.39985351115451523"/>
      </bottom>
      <diagonal/>
    </border>
    <border>
      <left/>
      <right style="thick">
        <color theme="5" tint="0.39985351115451523"/>
      </right>
      <top style="thick">
        <color theme="5" tint="0.39985351115451523"/>
      </top>
      <bottom style="thick">
        <color theme="5" tint="0.39985351115451523"/>
      </bottom>
      <diagonal/>
    </border>
    <border>
      <left style="thick">
        <color theme="5" tint="0.39991454817346722"/>
      </left>
      <right/>
      <top/>
      <bottom/>
      <diagonal/>
    </border>
    <border>
      <left/>
      <right style="thick">
        <color theme="5" tint="0.39991454817346722"/>
      </right>
      <top/>
      <bottom/>
      <diagonal/>
    </border>
    <border>
      <left/>
      <right style="thick">
        <color theme="5" tint="0.39988402966399123"/>
      </right>
      <top style="thick">
        <color theme="5" tint="0.39988402966399123"/>
      </top>
      <bottom/>
      <diagonal/>
    </border>
    <border>
      <left style="thick">
        <color theme="5" tint="0.39994506668294322"/>
      </left>
      <right style="thick">
        <color theme="5" tint="0.39988402966399123"/>
      </right>
      <top/>
      <bottom style="thick">
        <color theme="5" tint="0.39991454817346722"/>
      </bottom>
      <diagonal/>
    </border>
    <border>
      <left style="thick">
        <color theme="5" tint="0.39994506668294322"/>
      </left>
      <right style="thick">
        <color theme="5" tint="0.39988402966399123"/>
      </right>
      <top style="thick">
        <color theme="5" tint="0.39994506668294322"/>
      </top>
      <bottom style="thick">
        <color theme="5" tint="0.39994506668294322"/>
      </bottom>
      <diagonal/>
    </border>
    <border>
      <left style="thick">
        <color theme="5" tint="0.39994506668294322"/>
      </left>
      <right style="thick">
        <color theme="5" tint="0.39988402966399123"/>
      </right>
      <top style="thick">
        <color theme="5" tint="0.39994506668294322"/>
      </top>
      <bottom/>
      <diagonal/>
    </border>
    <border>
      <left/>
      <right style="thick">
        <color theme="5" tint="0.39988402966399123"/>
      </right>
      <top style="thick">
        <color theme="5" tint="0.39988402966399123"/>
      </top>
      <bottom style="thick">
        <color theme="5" tint="0.39991454817346722"/>
      </bottom>
      <diagonal/>
    </border>
    <border>
      <left style="thick">
        <color theme="5" tint="0.39985351115451523"/>
      </left>
      <right style="thick">
        <color theme="5" tint="0.39991454817346722"/>
      </right>
      <top style="thick">
        <color theme="5" tint="0.39985351115451523"/>
      </top>
      <bottom/>
      <diagonal/>
    </border>
    <border>
      <left/>
      <right/>
      <top style="thick">
        <color theme="5" tint="0.39985351115451523"/>
      </top>
      <bottom style="thick">
        <color theme="5" tint="0.39991454817346722"/>
      </bottom>
      <diagonal/>
    </border>
    <border>
      <left style="thick">
        <color theme="5" tint="0.39991454817346722"/>
      </left>
      <right/>
      <top style="thick">
        <color theme="5" tint="0.39985351115451523"/>
      </top>
      <bottom style="thick">
        <color theme="5" tint="0.39991454817346722"/>
      </bottom>
      <diagonal/>
    </border>
    <border>
      <left/>
      <right style="thick">
        <color theme="5" tint="0.39985351115451523"/>
      </right>
      <top style="thick">
        <color theme="5" tint="0.39985351115451523"/>
      </top>
      <bottom style="thick">
        <color theme="5" tint="0.39991454817346722"/>
      </bottom>
      <diagonal/>
    </border>
    <border>
      <left style="thick">
        <color theme="5" tint="0.39985351115451523"/>
      </left>
      <right style="thick">
        <color theme="5" tint="0.39991454817346722"/>
      </right>
      <top/>
      <bottom style="thick">
        <color theme="5" tint="0.39991454817346722"/>
      </bottom>
      <diagonal/>
    </border>
    <border>
      <left style="thick">
        <color theme="5" tint="0.39994506668294322"/>
      </left>
      <right style="thick">
        <color theme="5" tint="0.39985351115451523"/>
      </right>
      <top/>
      <bottom style="thick">
        <color theme="5" tint="0.39991454817346722"/>
      </bottom>
      <diagonal/>
    </border>
    <border>
      <left style="thick">
        <color theme="5" tint="0.39985351115451523"/>
      </left>
      <right style="thick">
        <color theme="5" tint="0.39991454817346722"/>
      </right>
      <top style="thick">
        <color theme="5" tint="0.39991454817346722"/>
      </top>
      <bottom style="thick">
        <color theme="5" tint="0.39985351115451523"/>
      </bottom>
      <diagonal/>
    </border>
    <border>
      <left/>
      <right style="thick">
        <color theme="5" tint="0.39994506668294322"/>
      </right>
      <top style="thick">
        <color theme="5" tint="0.39991454817346722"/>
      </top>
      <bottom style="thick">
        <color theme="5" tint="0.39985351115451523"/>
      </bottom>
      <diagonal/>
    </border>
    <border>
      <left style="thick">
        <color theme="5" tint="0.39994506668294322"/>
      </left>
      <right style="thick">
        <color theme="5" tint="0.39994506668294322"/>
      </right>
      <top style="thick">
        <color theme="5" tint="0.39991454817346722"/>
      </top>
      <bottom style="thick">
        <color theme="5" tint="0.39985351115451523"/>
      </bottom>
      <diagonal/>
    </border>
    <border>
      <left style="thick">
        <color theme="5" tint="0.39994506668294322"/>
      </left>
      <right/>
      <top style="thick">
        <color theme="5" tint="0.39991454817346722"/>
      </top>
      <bottom style="thick">
        <color theme="5" tint="0.39985351115451523"/>
      </bottom>
      <diagonal/>
    </border>
    <border>
      <left style="thick">
        <color theme="5" tint="0.39991454817346722"/>
      </left>
      <right style="thick">
        <color theme="5" tint="0.39994506668294322"/>
      </right>
      <top style="thick">
        <color theme="5" tint="0.39991454817346722"/>
      </top>
      <bottom style="thick">
        <color theme="5" tint="0.39985351115451523"/>
      </bottom>
      <diagonal/>
    </border>
    <border>
      <left style="thick">
        <color theme="5" tint="0.39994506668294322"/>
      </left>
      <right style="thick">
        <color theme="5" tint="0.39985351115451523"/>
      </right>
      <top style="thick">
        <color theme="5" tint="0.39991454817346722"/>
      </top>
      <bottom style="thick">
        <color theme="5" tint="0.39985351115451523"/>
      </bottom>
      <diagonal/>
    </border>
    <border>
      <left style="thick">
        <color theme="5" tint="0.39994506668294322"/>
      </left>
      <right style="thick">
        <color theme="5" tint="0.39994506668294322"/>
      </right>
      <top style="thick">
        <color theme="5" tint="0.39985351115451523"/>
      </top>
      <bottom style="thick">
        <color theme="5" tint="0.39994506668294322"/>
      </bottom>
      <diagonal/>
    </border>
    <border>
      <left style="thick">
        <color theme="5" tint="0.39994506668294322"/>
      </left>
      <right style="thick">
        <color theme="5" tint="0.39985351115451523"/>
      </right>
      <top style="thick">
        <color theme="5" tint="0.39985351115451523"/>
      </top>
      <bottom style="thick">
        <color theme="5" tint="0.39994506668294322"/>
      </bottom>
      <diagonal/>
    </border>
    <border>
      <left style="thick">
        <color theme="5" tint="0.39994506668294322"/>
      </left>
      <right style="thick">
        <color theme="5" tint="0.39985351115451523"/>
      </right>
      <top style="thick">
        <color theme="5" tint="0.39994506668294322"/>
      </top>
      <bottom style="thick">
        <color theme="5" tint="0.39994506668294322"/>
      </bottom>
      <diagonal/>
    </border>
    <border>
      <left/>
      <right/>
      <top style="thick">
        <color theme="5" tint="0.39991454817346722"/>
      </top>
      <bottom style="thick">
        <color theme="5" tint="0.39985351115451523"/>
      </bottom>
      <diagonal/>
    </border>
    <border>
      <left style="thick">
        <color theme="5" tint="0.39988402966399123"/>
      </left>
      <right style="thick">
        <color theme="5" tint="0.39988402966399123"/>
      </right>
      <top style="thick">
        <color theme="5" tint="0.39988402966399123"/>
      </top>
      <bottom/>
      <diagonal/>
    </border>
    <border>
      <left style="thick">
        <color theme="5" tint="0.39994506668294322"/>
      </left>
      <right/>
      <top style="thick">
        <color theme="5" tint="0.39988402966399123"/>
      </top>
      <bottom style="thick">
        <color theme="5" tint="0.39991454817346722"/>
      </bottom>
      <diagonal/>
    </border>
    <border>
      <left style="thick">
        <color theme="5" tint="0.39988402966399123"/>
      </left>
      <right style="thick">
        <color theme="5" tint="0.39988402966399123"/>
      </right>
      <top/>
      <bottom style="thick">
        <color theme="5" tint="0.39988402966399123"/>
      </bottom>
      <diagonal/>
    </border>
    <border>
      <left style="thick">
        <color theme="5" tint="0.39988402966399123"/>
      </left>
      <right style="thick">
        <color theme="5" tint="0.39994506668294322"/>
      </right>
      <top style="thick">
        <color theme="5" tint="0.39994506668294322"/>
      </top>
      <bottom style="thick">
        <color theme="5" tint="0.39988402966399123"/>
      </bottom>
      <diagonal/>
    </border>
    <border>
      <left/>
      <right style="thick">
        <color theme="5" tint="0.39994506668294322"/>
      </right>
      <top style="thick">
        <color theme="5" tint="0.39991454817346722"/>
      </top>
      <bottom style="thick">
        <color theme="5" tint="0.39988402966399123"/>
      </bottom>
      <diagonal/>
    </border>
    <border>
      <left style="thick">
        <color theme="5" tint="0.39994506668294322"/>
      </left>
      <right style="thick">
        <color theme="5" tint="0.39994506668294322"/>
      </right>
      <top style="thick">
        <color theme="5" tint="0.39991454817346722"/>
      </top>
      <bottom style="thick">
        <color theme="5" tint="0.39988402966399123"/>
      </bottom>
      <diagonal/>
    </border>
    <border>
      <left style="thick">
        <color theme="5" tint="0.39994506668294322"/>
      </left>
      <right/>
      <top style="thick">
        <color theme="5" tint="0.39991454817346722"/>
      </top>
      <bottom style="thick">
        <color theme="5" tint="0.39988402966399123"/>
      </bottom>
      <diagonal/>
    </border>
    <border>
      <left style="thick">
        <color theme="5" tint="0.39994506668294322"/>
      </left>
      <right style="thick">
        <color theme="5" tint="0.39988402966399123"/>
      </right>
      <top style="thick">
        <color theme="5" tint="0.39991454817346722"/>
      </top>
      <bottom style="thick">
        <color theme="5" tint="0.39988402966399123"/>
      </bottom>
      <diagonal/>
    </border>
    <border>
      <left style="thick">
        <color theme="5" tint="0.39994506668294322"/>
      </left>
      <right style="thick">
        <color theme="5" tint="0.39994506668294322"/>
      </right>
      <top style="thick">
        <color theme="5" tint="0.39988402966399123"/>
      </top>
      <bottom style="thick">
        <color theme="5" tint="0.39994506668294322"/>
      </bottom>
      <diagonal/>
    </border>
    <border>
      <left/>
      <right/>
      <top style="thick">
        <color theme="5" tint="0.39994506668294322"/>
      </top>
      <bottom style="thick">
        <color theme="5" tint="0.39988402966399123"/>
      </bottom>
      <diagonal/>
    </border>
    <border>
      <left style="thick">
        <color theme="5" tint="0.39985351115451523"/>
      </left>
      <right/>
      <top style="thick">
        <color theme="5" tint="0.39985351115451523"/>
      </top>
      <bottom/>
      <diagonal/>
    </border>
    <border>
      <left/>
      <right/>
      <top style="thick">
        <color theme="5" tint="0.39985351115451523"/>
      </top>
      <bottom/>
      <diagonal/>
    </border>
    <border>
      <left/>
      <right style="thick">
        <color theme="5" tint="0.39985351115451523"/>
      </right>
      <top style="thick">
        <color theme="5" tint="0.39985351115451523"/>
      </top>
      <bottom/>
      <diagonal/>
    </border>
    <border>
      <left style="thick">
        <color theme="5" tint="0.39985351115451523"/>
      </left>
      <right/>
      <top/>
      <bottom/>
      <diagonal/>
    </border>
    <border>
      <left/>
      <right style="thick">
        <color theme="5" tint="0.39985351115451523"/>
      </right>
      <top/>
      <bottom/>
      <diagonal/>
    </border>
    <border>
      <left style="thick">
        <color theme="5" tint="0.39982299264503923"/>
      </left>
      <right style="thick">
        <color theme="5" tint="0.39991454817346722"/>
      </right>
      <top style="thick">
        <color theme="5" tint="0.39982299264503923"/>
      </top>
      <bottom/>
      <diagonal/>
    </border>
    <border>
      <left/>
      <right/>
      <top style="thick">
        <color theme="5" tint="0.39982299264503923"/>
      </top>
      <bottom style="thick">
        <color theme="5" tint="0.39991454817346722"/>
      </bottom>
      <diagonal/>
    </border>
    <border>
      <left style="thick">
        <color theme="5" tint="0.39991454817346722"/>
      </left>
      <right/>
      <top style="thick">
        <color theme="5" tint="0.39982299264503923"/>
      </top>
      <bottom style="thick">
        <color theme="5" tint="0.39991454817346722"/>
      </bottom>
      <diagonal/>
    </border>
    <border>
      <left/>
      <right style="thick">
        <color theme="5" tint="0.39982299264503923"/>
      </right>
      <top style="thick">
        <color theme="5" tint="0.39982299264503923"/>
      </top>
      <bottom style="thick">
        <color theme="5" tint="0.39991454817346722"/>
      </bottom>
      <diagonal/>
    </border>
    <border>
      <left style="thick">
        <color theme="5" tint="0.39982299264503923"/>
      </left>
      <right style="thick">
        <color theme="5" tint="0.39991454817346722"/>
      </right>
      <top/>
      <bottom style="thick">
        <color theme="5" tint="0.39991454817346722"/>
      </bottom>
      <diagonal/>
    </border>
    <border>
      <left style="thick">
        <color theme="5" tint="0.39994506668294322"/>
      </left>
      <right style="thick">
        <color theme="5" tint="0.39982299264503923"/>
      </right>
      <top/>
      <bottom style="thick">
        <color theme="5" tint="0.39991454817346722"/>
      </bottom>
      <diagonal/>
    </border>
    <border>
      <left style="thick">
        <color theme="5" tint="0.39982299264503923"/>
      </left>
      <right style="thick">
        <color theme="5" tint="0.39991454817346722"/>
      </right>
      <top style="thick">
        <color theme="5" tint="0.39991454817346722"/>
      </top>
      <bottom style="thick">
        <color theme="5" tint="0.39982299264503923"/>
      </bottom>
      <diagonal/>
    </border>
    <border>
      <left/>
      <right style="thick">
        <color theme="5" tint="0.39994506668294322"/>
      </right>
      <top style="thick">
        <color theme="5" tint="0.39991454817346722"/>
      </top>
      <bottom style="thick">
        <color theme="5" tint="0.39982299264503923"/>
      </bottom>
      <diagonal/>
    </border>
    <border>
      <left style="thick">
        <color theme="5" tint="0.39994506668294322"/>
      </left>
      <right style="thick">
        <color theme="5" tint="0.39994506668294322"/>
      </right>
      <top style="thick">
        <color theme="5" tint="0.39991454817346722"/>
      </top>
      <bottom style="thick">
        <color theme="5" tint="0.39982299264503923"/>
      </bottom>
      <diagonal/>
    </border>
    <border>
      <left style="thick">
        <color theme="5" tint="0.39994506668294322"/>
      </left>
      <right/>
      <top style="thick">
        <color theme="5" tint="0.39991454817346722"/>
      </top>
      <bottom style="thick">
        <color theme="5" tint="0.39982299264503923"/>
      </bottom>
      <diagonal/>
    </border>
    <border>
      <left style="thick">
        <color theme="5" tint="0.39991454817346722"/>
      </left>
      <right style="thick">
        <color theme="5" tint="0.39994506668294322"/>
      </right>
      <top style="thick">
        <color theme="5" tint="0.39991454817346722"/>
      </top>
      <bottom style="thick">
        <color theme="5" tint="0.39982299264503923"/>
      </bottom>
      <diagonal/>
    </border>
    <border>
      <left style="thick">
        <color theme="5" tint="0.39994506668294322"/>
      </left>
      <right style="thick">
        <color theme="5" tint="0.39982299264503923"/>
      </right>
      <top style="thick">
        <color theme="5" tint="0.39991454817346722"/>
      </top>
      <bottom style="thick">
        <color theme="5" tint="0.39982299264503923"/>
      </bottom>
      <diagonal/>
    </border>
    <border>
      <left style="thick">
        <color theme="5" tint="0.39982299264503923"/>
      </left>
      <right style="thick">
        <color theme="5" tint="0.39994506668294322"/>
      </right>
      <top style="thick">
        <color theme="5" tint="0.39982299264503923"/>
      </top>
      <bottom style="thick">
        <color theme="5" tint="0.39994506668294322"/>
      </bottom>
      <diagonal/>
    </border>
    <border>
      <left style="thick">
        <color theme="5" tint="0.39994506668294322"/>
      </left>
      <right style="thick">
        <color theme="5" tint="0.39994506668294322"/>
      </right>
      <top style="thick">
        <color theme="5" tint="0.39982299264503923"/>
      </top>
      <bottom style="thick">
        <color theme="5" tint="0.39994506668294322"/>
      </bottom>
      <diagonal/>
    </border>
    <border>
      <left style="thick">
        <color theme="5" tint="0.39994506668294322"/>
      </left>
      <right/>
      <top style="thick">
        <color theme="5" tint="0.39982299264503923"/>
      </top>
      <bottom style="thick">
        <color theme="5" tint="0.39994506668294322"/>
      </bottom>
      <diagonal/>
    </border>
    <border>
      <left style="thick">
        <color theme="5" tint="0.39994506668294322"/>
      </left>
      <right style="thick">
        <color theme="5" tint="0.39982299264503923"/>
      </right>
      <top style="thick">
        <color theme="5" tint="0.39982299264503923"/>
      </top>
      <bottom style="thick">
        <color theme="5" tint="0.39994506668294322"/>
      </bottom>
      <diagonal/>
    </border>
    <border>
      <left style="thick">
        <color theme="5" tint="0.39982299264503923"/>
      </left>
      <right/>
      <top style="thick">
        <color theme="5" tint="0.39994506668294322"/>
      </top>
      <bottom style="thick">
        <color theme="5" tint="0.39994506668294322"/>
      </bottom>
      <diagonal/>
    </border>
    <border>
      <left style="thick">
        <color theme="5" tint="0.39994506668294322"/>
      </left>
      <right style="thick">
        <color theme="5" tint="0.39982299264503923"/>
      </right>
      <top style="thick">
        <color theme="5" tint="0.39994506668294322"/>
      </top>
      <bottom style="thick">
        <color theme="5" tint="0.39994506668294322"/>
      </bottom>
      <diagonal/>
    </border>
    <border>
      <left style="thick">
        <color theme="5" tint="0.39982299264503923"/>
      </left>
      <right/>
      <top style="thick">
        <color theme="5" tint="0.39994506668294322"/>
      </top>
      <bottom/>
      <diagonal/>
    </border>
    <border>
      <left style="thick">
        <color theme="5" tint="0.39994506668294322"/>
      </left>
      <right style="thick">
        <color theme="5" tint="0.39982299264503923"/>
      </right>
      <top style="thick">
        <color theme="5" tint="0.39994506668294322"/>
      </top>
      <bottom/>
      <diagonal/>
    </border>
    <border>
      <left style="thick">
        <color theme="5" tint="0.39982299264503923"/>
      </left>
      <right/>
      <top style="thick">
        <color theme="5" tint="0.39988402966399123"/>
      </top>
      <bottom style="thick">
        <color theme="5" tint="0.39988402966399123"/>
      </bottom>
      <diagonal/>
    </border>
    <border>
      <left/>
      <right style="thick">
        <color theme="5" tint="0.39982299264503923"/>
      </right>
      <top style="thick">
        <color theme="5" tint="0.39988402966399123"/>
      </top>
      <bottom style="thick">
        <color theme="5" tint="0.39988402966399123"/>
      </bottom>
      <diagonal/>
    </border>
    <border>
      <left/>
      <right/>
      <top style="thick">
        <color theme="5" tint="0.39988402966399123"/>
      </top>
      <bottom style="thick">
        <color theme="5" tint="0.39982299264503923"/>
      </bottom>
      <diagonal/>
    </border>
    <border>
      <left/>
      <right style="thick">
        <color theme="5" tint="0.39994506668294322"/>
      </right>
      <top/>
      <bottom style="thick">
        <color theme="5" tint="0.39988402966399123"/>
      </bottom>
      <diagonal/>
    </border>
    <border>
      <left style="thick">
        <color theme="5" tint="0.39994506668294322"/>
      </left>
      <right style="thick">
        <color theme="5" tint="0.39994506668294322"/>
      </right>
      <top/>
      <bottom style="thick">
        <color theme="5" tint="0.39994506668294322"/>
      </bottom>
      <diagonal/>
    </border>
    <border>
      <left style="thick">
        <color theme="5" tint="0.39994506668294322"/>
      </left>
      <right style="thick">
        <color theme="5" tint="0.39988402966399123"/>
      </right>
      <top/>
      <bottom style="thick">
        <color theme="5" tint="0.39994506668294322"/>
      </bottom>
      <diagonal/>
    </border>
    <border>
      <left style="thick">
        <color theme="5" tint="0.39988402966399123"/>
      </left>
      <right style="thick">
        <color theme="5" tint="0.39994506668294322"/>
      </right>
      <top/>
      <bottom style="thick">
        <color theme="5" tint="0.39988402966399123"/>
      </bottom>
      <diagonal/>
    </border>
    <border>
      <left style="thick">
        <color theme="5" tint="0.39994506668294322"/>
      </left>
      <right/>
      <top/>
      <bottom style="thick">
        <color theme="5" tint="0.39988402966399123"/>
      </bottom>
      <diagonal/>
    </border>
    <border>
      <left/>
      <right style="thick">
        <color theme="5" tint="0.39988402966399123"/>
      </right>
      <top style="thick">
        <color theme="5" tint="0.39985351115451523"/>
      </top>
      <bottom style="thick">
        <color theme="5" tint="0.39991454817346722"/>
      </bottom>
      <diagonal/>
    </border>
    <border>
      <left/>
      <right style="thick">
        <color theme="5" tint="0.39994506668294322"/>
      </right>
      <top style="thick">
        <color theme="5" tint="0.39985351115451523"/>
      </top>
      <bottom style="thick">
        <color theme="5" tint="0.39985351115451523"/>
      </bottom>
      <diagonal/>
    </border>
    <border>
      <left style="thick">
        <color theme="5" tint="0.39994506668294322"/>
      </left>
      <right style="thick">
        <color theme="5" tint="0.39994506668294322"/>
      </right>
      <top style="thick">
        <color theme="5" tint="0.39985351115451523"/>
      </top>
      <bottom style="thick">
        <color theme="5" tint="0.39985351115451523"/>
      </bottom>
      <diagonal/>
    </border>
    <border>
      <left style="thick">
        <color theme="5" tint="0.39994506668294322"/>
      </left>
      <right/>
      <top style="thick">
        <color theme="5" tint="0.39985351115451523"/>
      </top>
      <bottom style="thick">
        <color theme="5" tint="0.39985351115451523"/>
      </bottom>
      <diagonal/>
    </border>
    <border>
      <left style="thick">
        <color theme="5" tint="0.39994506668294322"/>
      </left>
      <right style="thick">
        <color theme="5" tint="0.39994506668294322"/>
      </right>
      <top/>
      <bottom style="thick">
        <color theme="5" tint="0.39985351115451523"/>
      </bottom>
      <diagonal/>
    </border>
    <border>
      <left/>
      <right style="thick">
        <color theme="5" tint="0.39991454817346722"/>
      </right>
      <top style="thick">
        <color theme="5" tint="0.39988402966399123"/>
      </top>
      <bottom/>
      <diagonal/>
    </border>
    <border>
      <left style="thick">
        <color theme="5" tint="0.39988402966399123"/>
      </left>
      <right style="thick">
        <color theme="5" tint="0.39988402966399123"/>
      </right>
      <top style="thick">
        <color theme="5" tint="0.39985351115451523"/>
      </top>
      <bottom/>
      <diagonal/>
    </border>
    <border>
      <left style="thick">
        <color theme="5" tint="0.39988402966399123"/>
      </left>
      <right style="thick">
        <color theme="5" tint="0.39988402966399123"/>
      </right>
      <top/>
      <bottom style="thick">
        <color theme="5" tint="0.39985351115451523"/>
      </bottom>
      <diagonal/>
    </border>
    <border>
      <left style="thick">
        <color theme="5" tint="0.39994506668294322"/>
      </left>
      <right style="thick">
        <color theme="5" tint="0.39988402966399123"/>
      </right>
      <top/>
      <bottom style="thick">
        <color theme="5" tint="0.39985351115451523"/>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ck">
        <color theme="5" tint="0.39982299264503923"/>
      </left>
      <right style="thick">
        <color theme="5" tint="0.39982299264503923"/>
      </right>
      <top style="thick">
        <color theme="5" tint="0.39982299264503923"/>
      </top>
      <bottom style="thick">
        <color theme="5" tint="0.39982299264503923"/>
      </bottom>
      <diagonal/>
    </border>
    <border>
      <left style="thick">
        <color theme="5" tint="0.39979247413556324"/>
      </left>
      <right style="thick">
        <color theme="5" tint="0.39979247413556324"/>
      </right>
      <top style="thick">
        <color theme="5" tint="0.39979247413556324"/>
      </top>
      <bottom style="thick">
        <color theme="5" tint="0.39979247413556324"/>
      </bottom>
      <diagonal/>
    </border>
    <border>
      <left/>
      <right style="thick">
        <color theme="5" tint="0.39982299264503923"/>
      </right>
      <top style="thick">
        <color theme="5" tint="0.39982299264503923"/>
      </top>
      <bottom style="thick">
        <color theme="5" tint="0.39979247413556324"/>
      </bottom>
      <diagonal/>
    </border>
    <border>
      <left/>
      <right/>
      <top style="thick">
        <color theme="5" tint="0.39982299264503923"/>
      </top>
      <bottom style="thick">
        <color theme="5" tint="0.39982299264503923"/>
      </bottom>
      <diagonal/>
    </border>
    <border>
      <left/>
      <right/>
      <top style="thick">
        <color theme="5" tint="0.39994506668294322"/>
      </top>
      <bottom/>
      <diagonal/>
    </border>
    <border>
      <left style="thick">
        <color theme="5" tint="0.39979247413556324"/>
      </left>
      <right/>
      <top style="thick">
        <color theme="5" tint="0.39979247413556324"/>
      </top>
      <bottom style="thick">
        <color theme="5" tint="0.39979247413556324"/>
      </bottom>
      <diagonal/>
    </border>
    <border>
      <left style="thick">
        <color theme="5" tint="0.39982299264503923"/>
      </left>
      <right/>
      <top style="thick">
        <color theme="5" tint="0.39982299264503923"/>
      </top>
      <bottom/>
      <diagonal/>
    </border>
    <border>
      <left/>
      <right/>
      <top style="thick">
        <color theme="5" tint="0.39982299264503923"/>
      </top>
      <bottom/>
      <diagonal/>
    </border>
    <border>
      <left style="thick">
        <color indexed="64"/>
      </left>
      <right style="thin">
        <color indexed="64"/>
      </right>
      <top/>
      <bottom/>
      <diagonal/>
    </border>
    <border>
      <left style="thick">
        <color auto="1"/>
      </left>
      <right/>
      <top/>
      <bottom/>
      <diagonal/>
    </border>
    <border>
      <left/>
      <right/>
      <top style="thick">
        <color theme="5" tint="0.39991454817346722"/>
      </top>
      <bottom style="thick">
        <color theme="5" tint="0.39988402966399123"/>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ck">
        <color theme="5" tint="0.39985351115451523"/>
      </left>
      <right style="thick">
        <color theme="5" tint="0.39994506668294322"/>
      </right>
      <top style="thick">
        <color theme="5" tint="0.39985351115451523"/>
      </top>
      <bottom/>
      <diagonal/>
    </border>
    <border>
      <left style="thick">
        <color theme="5" tint="0.39985351115451523"/>
      </left>
      <right style="thick">
        <color theme="5" tint="0.39991454817346722"/>
      </right>
      <top style="thick">
        <color theme="5" tint="0.39991454817346722"/>
      </top>
      <bottom style="thick">
        <color theme="5" tint="0.39991454817346722"/>
      </bottom>
      <diagonal/>
    </border>
    <border>
      <left style="thick">
        <color theme="5" tint="0.39979247413556324"/>
      </left>
      <right style="thick">
        <color theme="5" tint="0.39994506668294322"/>
      </right>
      <top style="thick">
        <color theme="5" tint="0.39979247413556324"/>
      </top>
      <bottom style="thick">
        <color theme="5" tint="0.39994506668294322"/>
      </bottom>
      <diagonal/>
    </border>
    <border>
      <left style="thick">
        <color theme="5" tint="0.39994506668294322"/>
      </left>
      <right style="thick">
        <color theme="5" tint="0.39994506668294322"/>
      </right>
      <top style="thick">
        <color theme="5" tint="0.39979247413556324"/>
      </top>
      <bottom style="thick">
        <color theme="5" tint="0.39994506668294322"/>
      </bottom>
      <diagonal/>
    </border>
    <border>
      <left style="thick">
        <color theme="5" tint="0.39994506668294322"/>
      </left>
      <right/>
      <top style="thick">
        <color theme="5" tint="0.39979247413556324"/>
      </top>
      <bottom style="thick">
        <color theme="5" tint="0.39994506668294322"/>
      </bottom>
      <diagonal/>
    </border>
    <border>
      <left style="thick">
        <color theme="5" tint="0.39994506668294322"/>
      </left>
      <right style="thick">
        <color theme="5" tint="0.39979247413556324"/>
      </right>
      <top style="thick">
        <color theme="5" tint="0.39979247413556324"/>
      </top>
      <bottom style="thick">
        <color theme="5" tint="0.39994506668294322"/>
      </bottom>
      <diagonal/>
    </border>
    <border>
      <left style="thick">
        <color theme="5" tint="0.39979247413556324"/>
      </left>
      <right/>
      <top style="thick">
        <color theme="5" tint="0.39994506668294322"/>
      </top>
      <bottom style="thick">
        <color theme="5" tint="0.39994506668294322"/>
      </bottom>
      <diagonal/>
    </border>
    <border>
      <left style="thick">
        <color theme="5" tint="0.39994506668294322"/>
      </left>
      <right style="thick">
        <color theme="5" tint="0.39979247413556324"/>
      </right>
      <top style="thick">
        <color theme="5" tint="0.39994506668294322"/>
      </top>
      <bottom style="thick">
        <color theme="5" tint="0.39994506668294322"/>
      </bottom>
      <diagonal/>
    </border>
    <border>
      <left style="thick">
        <color theme="5" tint="0.39979247413556324"/>
      </left>
      <right/>
      <top style="thick">
        <color theme="5" tint="0.39988402966399123"/>
      </top>
      <bottom style="thick">
        <color theme="5" tint="0.39988402966399123"/>
      </bottom>
      <diagonal/>
    </border>
    <border>
      <left/>
      <right style="thick">
        <color theme="5" tint="0.39979247413556324"/>
      </right>
      <top style="thick">
        <color theme="5" tint="0.39988402966399123"/>
      </top>
      <bottom style="thick">
        <color theme="5" tint="0.39988402966399123"/>
      </bottom>
      <diagonal/>
    </border>
    <border>
      <left style="thick">
        <color theme="5" tint="0.39979247413556324"/>
      </left>
      <right/>
      <top style="thick">
        <color theme="5" tint="0.39988402966399123"/>
      </top>
      <bottom/>
      <diagonal/>
    </border>
    <border>
      <left/>
      <right style="thick">
        <color theme="5" tint="0.39979247413556324"/>
      </right>
      <top style="thick">
        <color theme="5" tint="0.39988402966399123"/>
      </top>
      <bottom/>
      <diagonal/>
    </border>
    <border>
      <left style="thick">
        <color theme="5" tint="0.39979247413556324"/>
      </left>
      <right/>
      <top style="thick">
        <color theme="5" tint="0.39988402966399123"/>
      </top>
      <bottom style="thick">
        <color theme="5" tint="0.39982299264503923"/>
      </bottom>
      <diagonal/>
    </border>
    <border>
      <left/>
      <right style="thick">
        <color theme="5" tint="0.39979247413556324"/>
      </right>
      <top style="thick">
        <color theme="5" tint="0.39988402966399123"/>
      </top>
      <bottom style="thick">
        <color theme="5" tint="0.39982299264503923"/>
      </bottom>
      <diagonal/>
    </border>
    <border>
      <left style="thick">
        <color theme="5" tint="0.39979247413556324"/>
      </left>
      <right/>
      <top style="thick">
        <color theme="5" tint="0.39982299264503923"/>
      </top>
      <bottom style="thick">
        <color theme="5" tint="0.39979247413556324"/>
      </bottom>
      <diagonal/>
    </border>
    <border>
      <left/>
      <right style="thick">
        <color theme="5" tint="0.39979247413556324"/>
      </right>
      <top style="thick">
        <color theme="5" tint="0.39982299264503923"/>
      </top>
      <bottom style="thick">
        <color theme="5" tint="0.39982299264503923"/>
      </bottom>
      <diagonal/>
    </border>
    <border>
      <left/>
      <right style="thick">
        <color theme="5" tint="0.39982299264503923"/>
      </right>
      <top style="thick">
        <color theme="5" tint="0.39979247413556324"/>
      </top>
      <bottom style="thick">
        <color theme="5" tint="0.39979247413556324"/>
      </bottom>
      <diagonal/>
    </border>
    <border>
      <left/>
      <right/>
      <top style="thick">
        <color theme="5" tint="0.39982299264503923"/>
      </top>
      <bottom style="thick">
        <color theme="5" tint="0.39979247413556324"/>
      </bottom>
      <diagonal/>
    </border>
    <border>
      <left/>
      <right/>
      <top style="thick">
        <color theme="5" tint="0.39991454817346722"/>
      </top>
      <bottom style="thick">
        <color theme="5" tint="0.39979247413556324"/>
      </bottom>
      <diagonal/>
    </border>
    <border>
      <left/>
      <right style="thick">
        <color theme="5" tint="0.39979247413556324"/>
      </right>
      <top style="thick">
        <color theme="5" tint="0.39982299264503923"/>
      </top>
      <bottom style="thick">
        <color theme="5" tint="0.39979247413556324"/>
      </bottom>
      <diagonal/>
    </border>
    <border>
      <left style="thick">
        <color theme="5" tint="0.39991454817346722"/>
      </left>
      <right/>
      <top style="thick">
        <color theme="5" tint="0.39994506668294322"/>
      </top>
      <bottom style="thick">
        <color theme="5" tint="0.39991454817346722"/>
      </bottom>
      <diagonal/>
    </border>
    <border>
      <left/>
      <right/>
      <top style="thick">
        <color theme="5" tint="0.39994506668294322"/>
      </top>
      <bottom style="thick">
        <color theme="5" tint="0.39991454817346722"/>
      </bottom>
      <diagonal/>
    </border>
    <border>
      <left/>
      <right style="thick">
        <color theme="5" tint="0.39991454817346722"/>
      </right>
      <top style="thick">
        <color theme="5" tint="0.39994506668294322"/>
      </top>
      <bottom style="thick">
        <color theme="5" tint="0.39991454817346722"/>
      </bottom>
      <diagonal/>
    </border>
    <border>
      <left/>
      <right style="thick">
        <color theme="5" tint="0.39994506668294322"/>
      </right>
      <top style="thick">
        <color theme="5" tint="0.39994506668294322"/>
      </top>
      <bottom style="thick">
        <color theme="5" tint="0.39991454817346722"/>
      </bottom>
      <diagonal/>
    </border>
    <border>
      <left style="thick">
        <color theme="5" tint="0.39994506668294322"/>
      </left>
      <right/>
      <top style="thick">
        <color theme="5" tint="0.39994506668294322"/>
      </top>
      <bottom style="thick">
        <color theme="5" tint="0.39988402966399123"/>
      </bottom>
      <diagonal/>
    </border>
    <border>
      <left style="thick">
        <color theme="5" tint="0.39994506668294322"/>
      </left>
      <right style="thick">
        <color theme="5" tint="0.39982299264503923"/>
      </right>
      <top style="thick">
        <color theme="5" tint="0.39982299264503923"/>
      </top>
      <bottom style="thick">
        <color theme="5" tint="0.39982299264503923"/>
      </bottom>
      <diagonal/>
    </border>
    <border>
      <left/>
      <right style="thick">
        <color theme="5" tint="0.39994506668294322"/>
      </right>
      <top style="thick">
        <color theme="5" tint="0.39982299264503923"/>
      </top>
      <bottom/>
      <diagonal/>
    </border>
    <border>
      <left style="thick">
        <color theme="5" tint="0.39979247413556324"/>
      </left>
      <right/>
      <top style="thick">
        <color theme="5" tint="0.39994506668294322"/>
      </top>
      <bottom/>
      <diagonal/>
    </border>
    <border>
      <left style="thick">
        <color theme="5" tint="0.39994506668294322"/>
      </left>
      <right style="thick">
        <color theme="5" tint="0.39979247413556324"/>
      </right>
      <top style="thick">
        <color theme="5" tint="0.39994506668294322"/>
      </top>
      <bottom/>
      <diagonal/>
    </border>
    <border>
      <left style="thick">
        <color theme="5" tint="0.39982299264503923"/>
      </left>
      <right/>
      <top style="thick">
        <color theme="5" tint="0.39988402966399123"/>
      </top>
      <bottom style="thick">
        <color theme="5" tint="0.39991454817346722"/>
      </bottom>
      <diagonal/>
    </border>
    <border>
      <left/>
      <right style="thick">
        <color theme="5" tint="0.39982299264503923"/>
      </right>
      <top style="thick">
        <color theme="5" tint="0.39988402966399123"/>
      </top>
      <bottom style="thick">
        <color theme="5" tint="0.39991454817346722"/>
      </bottom>
      <diagonal/>
    </border>
    <border>
      <left style="thick">
        <color theme="5" tint="0.39982299264503923"/>
      </left>
      <right/>
      <top style="thick">
        <color theme="5" tint="0.39991454817346722"/>
      </top>
      <bottom/>
      <diagonal/>
    </border>
    <border>
      <left/>
      <right style="thick">
        <color theme="5" tint="0.39982299264503923"/>
      </right>
      <top style="thick">
        <color theme="5" tint="0.39991454817346722"/>
      </top>
      <bottom/>
      <diagonal/>
    </border>
    <border>
      <left/>
      <right style="thick">
        <color theme="5" tint="0.39982299264503923"/>
      </right>
      <top style="thick">
        <color theme="5" tint="0.39991454817346722"/>
      </top>
      <bottom style="thick">
        <color theme="5" tint="0.39985351115451523"/>
      </bottom>
      <diagonal/>
    </border>
    <border>
      <left style="thick">
        <color theme="5" tint="0.39985351115451523"/>
      </left>
      <right style="thick">
        <color theme="5" tint="0.39991454817346722"/>
      </right>
      <top style="thick">
        <color theme="5" tint="0.39991454817346722"/>
      </top>
      <bottom/>
      <diagonal/>
    </border>
    <border>
      <left style="thick">
        <color theme="5" tint="0.39991454817346722"/>
      </left>
      <right/>
      <top style="thick">
        <color theme="5" tint="0.39991454817346722"/>
      </top>
      <bottom style="thick">
        <color theme="5" tint="0.39994506668294322"/>
      </bottom>
      <diagonal/>
    </border>
    <border>
      <left/>
      <right style="thick">
        <color theme="5" tint="0.39991454817346722"/>
      </right>
      <top style="thick">
        <color theme="5" tint="0.39991454817346722"/>
      </top>
      <bottom style="thick">
        <color theme="5" tint="0.39994506668294322"/>
      </bottom>
      <diagonal/>
    </border>
    <border>
      <left style="thick">
        <color theme="5" tint="0.39991454817346722"/>
      </left>
      <right/>
      <top style="thick">
        <color theme="5" tint="0.39994506668294322"/>
      </top>
      <bottom style="thick">
        <color theme="5" tint="0.39994506668294322"/>
      </bottom>
      <diagonal/>
    </border>
    <border>
      <left/>
      <right style="thick">
        <color theme="5" tint="0.39991454817346722"/>
      </right>
      <top style="thick">
        <color theme="5" tint="0.39994506668294322"/>
      </top>
      <bottom style="thick">
        <color theme="5" tint="0.39994506668294322"/>
      </bottom>
      <diagonal/>
    </border>
    <border>
      <left style="thick">
        <color theme="5" tint="0.39991454817346722"/>
      </left>
      <right/>
      <top style="thick">
        <color theme="5" tint="0.39988402966399123"/>
      </top>
      <bottom style="thick">
        <color theme="5" tint="0.39991454817346722"/>
      </bottom>
      <diagonal/>
    </border>
    <border>
      <left/>
      <right style="thick">
        <color theme="5" tint="0.39988402966399123"/>
      </right>
      <top style="thick">
        <color theme="5" tint="0.39988402966399123"/>
      </top>
      <bottom style="thick">
        <color theme="5" tint="0.39988402966399123"/>
      </bottom>
      <diagonal/>
    </border>
    <border>
      <left/>
      <right style="thick">
        <color theme="5" tint="0.39994506668294322"/>
      </right>
      <top/>
      <bottom style="thick">
        <color theme="5" tint="0.39994506668294322"/>
      </bottom>
      <diagonal/>
    </border>
    <border>
      <left style="thick">
        <color theme="5" tint="0.39991454817346722"/>
      </left>
      <right style="thick">
        <color theme="5" tint="0.39991454817346722"/>
      </right>
      <top style="thick">
        <color theme="5" tint="0.39991454817346722"/>
      </top>
      <bottom/>
      <diagonal/>
    </border>
    <border>
      <left style="thick">
        <color theme="5" tint="0.39991454817346722"/>
      </left>
      <right style="thick">
        <color theme="5" tint="0.39991454817346722"/>
      </right>
      <top/>
      <bottom style="thick">
        <color theme="5" tint="0.39991454817346722"/>
      </bottom>
      <diagonal/>
    </border>
    <border>
      <left style="thick">
        <color theme="5" tint="0.39979247413556324"/>
      </left>
      <right style="thick">
        <color theme="5" tint="0.39979247413556324"/>
      </right>
      <top style="thick">
        <color theme="5" tint="0.39979247413556324"/>
      </top>
      <bottom/>
      <diagonal/>
    </border>
    <border>
      <left/>
      <right/>
      <top style="thick">
        <color theme="5" tint="0.39979247413556324"/>
      </top>
      <bottom style="thick">
        <color theme="5" tint="0.39979247413556324"/>
      </bottom>
      <diagonal/>
    </border>
    <border>
      <left/>
      <right style="thick">
        <color theme="5" tint="0.39979247413556324"/>
      </right>
      <top style="thick">
        <color theme="5" tint="0.39979247413556324"/>
      </top>
      <bottom style="thick">
        <color theme="5" tint="0.39979247413556324"/>
      </bottom>
      <diagonal/>
    </border>
    <border>
      <left style="thick">
        <color theme="5" tint="0.39979247413556324"/>
      </left>
      <right/>
      <top style="thick">
        <color theme="5" tint="0.39979247413556324"/>
      </top>
      <bottom/>
      <diagonal/>
    </border>
    <border>
      <left/>
      <right style="thick">
        <color theme="5" tint="0.39982299264503923"/>
      </right>
      <top style="thick">
        <color theme="5" tint="0.39979247413556324"/>
      </top>
      <bottom/>
      <diagonal/>
    </border>
    <border>
      <left/>
      <right style="thick">
        <color theme="5" tint="0.39979247413556324"/>
      </right>
      <top style="thick">
        <color theme="5" tint="0.39982299264503923"/>
      </top>
      <bottom/>
      <diagonal/>
    </border>
    <border>
      <left style="thick">
        <color theme="5" tint="0.39976195562608724"/>
      </left>
      <right/>
      <top style="thick">
        <color theme="5" tint="0.39976195562608724"/>
      </top>
      <bottom style="thick">
        <color theme="5" tint="0.39976195562608724"/>
      </bottom>
      <diagonal/>
    </border>
    <border>
      <left/>
      <right/>
      <top style="thick">
        <color theme="5" tint="0.39976195562608724"/>
      </top>
      <bottom style="thick">
        <color theme="5" tint="0.39976195562608724"/>
      </bottom>
      <diagonal/>
    </border>
    <border>
      <left/>
      <right style="thick">
        <color theme="5" tint="0.39976195562608724"/>
      </right>
      <top style="thick">
        <color theme="5" tint="0.39976195562608724"/>
      </top>
      <bottom style="thick">
        <color theme="5" tint="0.39976195562608724"/>
      </bottom>
      <diagonal/>
    </border>
    <border>
      <left style="thick">
        <color theme="5" tint="0.39994506668294322"/>
      </left>
      <right/>
      <top style="thick">
        <color theme="5" tint="0.39982299264503923"/>
      </top>
      <bottom/>
      <diagonal/>
    </border>
    <border>
      <left style="thick">
        <color theme="5" tint="0.39973143711661124"/>
      </left>
      <right/>
      <top style="thick">
        <color theme="5" tint="0.39973143711661124"/>
      </top>
      <bottom/>
      <diagonal/>
    </border>
    <border>
      <left/>
      <right/>
      <top style="thick">
        <color theme="5" tint="0.39973143711661124"/>
      </top>
      <bottom/>
      <diagonal/>
    </border>
    <border>
      <left style="thick">
        <color theme="5" tint="0.39970091860713525"/>
      </left>
      <right/>
      <top style="thick">
        <color theme="5" tint="0.39970091860713525"/>
      </top>
      <bottom/>
      <diagonal/>
    </border>
    <border>
      <left/>
      <right/>
      <top style="thick">
        <color theme="5" tint="0.39970091860713525"/>
      </top>
      <bottom/>
      <diagonal/>
    </border>
    <border>
      <left/>
      <right style="thick">
        <color theme="5" tint="0.39994506668294322"/>
      </right>
      <top style="thick">
        <color theme="5" tint="0.39970091860713525"/>
      </top>
      <bottom/>
      <diagonal/>
    </border>
    <border>
      <left style="thick">
        <color theme="5" tint="0.39991454817346722"/>
      </left>
      <right/>
      <top style="thick">
        <color theme="5" tint="0.39991454817346722"/>
      </top>
      <bottom style="thick">
        <color theme="5" tint="0.39991454817346722"/>
      </bottom>
      <diagonal/>
    </border>
    <border>
      <left/>
      <right/>
      <top style="thick">
        <color theme="5" tint="0.39991454817346722"/>
      </top>
      <bottom style="thick">
        <color theme="5" tint="0.39991454817346722"/>
      </bottom>
      <diagonal/>
    </border>
    <border>
      <left/>
      <right style="thick">
        <color theme="5" tint="0.39991454817346722"/>
      </right>
      <top style="thick">
        <color theme="5" tint="0.39991454817346722"/>
      </top>
      <bottom style="thick">
        <color theme="5" tint="0.39991454817346722"/>
      </bottom>
      <diagonal/>
    </border>
    <border>
      <left/>
      <right/>
      <top style="thin">
        <color auto="1"/>
      </top>
      <bottom style="thin">
        <color indexed="64"/>
      </bottom>
      <diagonal/>
    </border>
  </borders>
  <cellStyleXfs count="1">
    <xf numFmtId="0" fontId="0" fillId="0" borderId="0"/>
  </cellStyleXfs>
  <cellXfs count="310">
    <xf numFmtId="0" fontId="0" fillId="0" borderId="0" xfId="0"/>
    <xf numFmtId="0" fontId="1" fillId="0" borderId="0" xfId="0" applyFont="1"/>
    <xf numFmtId="0" fontId="2" fillId="0" borderId="0" xfId="0" applyFont="1"/>
    <xf numFmtId="0" fontId="2" fillId="0" borderId="0" xfId="0" applyFont="1" applyAlignment="1">
      <alignment horizontal="right"/>
    </xf>
    <xf numFmtId="1" fontId="3" fillId="2" borderId="0" xfId="0" applyNumberFormat="1" applyFont="1" applyFill="1"/>
    <xf numFmtId="0" fontId="1" fillId="0" borderId="0" xfId="0" applyFont="1" applyAlignment="1">
      <alignment vertical="top" wrapText="1"/>
    </xf>
    <xf numFmtId="0" fontId="1" fillId="0" borderId="0" xfId="0" applyFont="1" applyAlignment="1">
      <alignment horizontal="left" vertical="top"/>
    </xf>
    <xf numFmtId="0" fontId="2" fillId="0" borderId="0" xfId="0" applyFont="1" applyAlignment="1">
      <alignment horizontal="centerContinuous"/>
    </xf>
    <xf numFmtId="1" fontId="6" fillId="2" borderId="0" xfId="0" applyNumberFormat="1" applyFont="1" applyFill="1"/>
    <xf numFmtId="1" fontId="2" fillId="0" borderId="0" xfId="0" applyNumberFormat="1" applyFont="1"/>
    <xf numFmtId="3" fontId="1" fillId="0" borderId="0" xfId="0" applyNumberFormat="1" applyFont="1"/>
    <xf numFmtId="3" fontId="2" fillId="0" borderId="0" xfId="0" applyNumberFormat="1" applyFont="1" applyAlignment="1">
      <alignment horizontal="centerContinuous"/>
    </xf>
    <xf numFmtId="3" fontId="2" fillId="0" borderId="0" xfId="0" applyNumberFormat="1" applyFont="1" applyAlignment="1">
      <alignment horizontal="right"/>
    </xf>
    <xf numFmtId="0" fontId="7" fillId="0" borderId="0" xfId="0" applyFont="1"/>
    <xf numFmtId="3" fontId="7" fillId="0" borderId="0" xfId="0" applyNumberFormat="1" applyFont="1"/>
    <xf numFmtId="0" fontId="2" fillId="0" borderId="0" xfId="0" applyFont="1" applyAlignment="1">
      <alignment vertical="top"/>
    </xf>
    <xf numFmtId="0" fontId="2" fillId="0" borderId="0" xfId="0" applyFont="1" applyAlignment="1">
      <alignment horizontal="right" vertical="top" wrapText="1"/>
    </xf>
    <xf numFmtId="0" fontId="2" fillId="0" borderId="0" xfId="0" applyFont="1" applyAlignment="1">
      <alignment horizontal="right" vertical="top"/>
    </xf>
    <xf numFmtId="0" fontId="2" fillId="0" borderId="0" xfId="0" applyFont="1" applyAlignment="1">
      <alignment horizontal="center" vertical="top"/>
    </xf>
    <xf numFmtId="1" fontId="6" fillId="2" borderId="0" xfId="0" applyNumberFormat="1" applyFont="1" applyFill="1" applyAlignment="1">
      <alignment horizontal="center" vertical="center"/>
    </xf>
    <xf numFmtId="1" fontId="6" fillId="2" borderId="0" xfId="0" applyNumberFormat="1" applyFont="1" applyFill="1" applyAlignment="1">
      <alignment vertical="center"/>
    </xf>
    <xf numFmtId="1" fontId="6" fillId="3" borderId="2" xfId="0" applyNumberFormat="1" applyFont="1" applyFill="1" applyBorder="1" applyAlignment="1">
      <alignment horizontal="center" vertical="center"/>
    </xf>
    <xf numFmtId="1" fontId="6" fillId="3" borderId="5" xfId="0" applyNumberFormat="1" applyFont="1" applyFill="1" applyBorder="1" applyAlignment="1">
      <alignment horizontal="center" vertical="center"/>
    </xf>
    <xf numFmtId="2" fontId="6" fillId="2" borderId="0" xfId="0" applyNumberFormat="1" applyFont="1" applyFill="1" applyAlignment="1">
      <alignment vertical="center"/>
    </xf>
    <xf numFmtId="0" fontId="8" fillId="3" borderId="18" xfId="0" applyFont="1" applyFill="1" applyBorder="1" applyAlignment="1">
      <alignment horizontal="left" vertical="center" indent="1"/>
    </xf>
    <xf numFmtId="0" fontId="5" fillId="3" borderId="19" xfId="0" applyFont="1" applyFill="1" applyBorder="1" applyAlignment="1">
      <alignment horizontal="left" vertical="center" indent="1"/>
    </xf>
    <xf numFmtId="1" fontId="5" fillId="5" borderId="8" xfId="0" applyNumberFormat="1" applyFont="1" applyFill="1" applyBorder="1" applyAlignment="1">
      <alignment horizontal="center" vertical="center"/>
    </xf>
    <xf numFmtId="1" fontId="5" fillId="5" borderId="9" xfId="0" applyNumberFormat="1" applyFont="1" applyFill="1" applyBorder="1" applyAlignment="1">
      <alignment horizontal="center" vertical="center"/>
    </xf>
    <xf numFmtId="1" fontId="6" fillId="6" borderId="2" xfId="0" applyNumberFormat="1" applyFont="1" applyFill="1" applyBorder="1" applyAlignment="1">
      <alignment horizontal="center" vertical="center"/>
    </xf>
    <xf numFmtId="1" fontId="6" fillId="6" borderId="5" xfId="0" applyNumberFormat="1" applyFont="1" applyFill="1" applyBorder="1" applyAlignment="1">
      <alignment horizontal="center" vertical="center"/>
    </xf>
    <xf numFmtId="0" fontId="1" fillId="7" borderId="20" xfId="0" applyFont="1" applyFill="1" applyBorder="1"/>
    <xf numFmtId="0" fontId="1" fillId="4" borderId="20" xfId="0" applyFont="1" applyFill="1" applyBorder="1"/>
    <xf numFmtId="1" fontId="5" fillId="5" borderId="7" xfId="0" applyNumberFormat="1" applyFont="1" applyFill="1" applyBorder="1" applyAlignment="1">
      <alignment horizontal="center" vertical="center"/>
    </xf>
    <xf numFmtId="1" fontId="6" fillId="3" borderId="1" xfId="0" applyNumberFormat="1" applyFont="1" applyFill="1" applyBorder="1" applyAlignment="1">
      <alignment horizontal="center" vertical="center"/>
    </xf>
    <xf numFmtId="1" fontId="6" fillId="3" borderId="4" xfId="0" applyNumberFormat="1" applyFont="1" applyFill="1" applyBorder="1" applyAlignment="1">
      <alignment horizontal="center" vertical="center"/>
    </xf>
    <xf numFmtId="1" fontId="5" fillId="3" borderId="12" xfId="0" applyNumberFormat="1" applyFont="1" applyFill="1" applyBorder="1" applyAlignment="1">
      <alignment horizontal="left" vertical="center" indent="1"/>
    </xf>
    <xf numFmtId="1" fontId="5" fillId="3" borderId="18" xfId="0" applyNumberFormat="1" applyFont="1" applyFill="1" applyBorder="1" applyAlignment="1">
      <alignment horizontal="left" vertical="center" indent="1"/>
    </xf>
    <xf numFmtId="0" fontId="1" fillId="3" borderId="0" xfId="0" applyFont="1" applyFill="1"/>
    <xf numFmtId="0" fontId="1" fillId="3" borderId="0" xfId="0" applyFont="1" applyFill="1" applyBorder="1"/>
    <xf numFmtId="1" fontId="5" fillId="5" borderId="21" xfId="0" applyNumberFormat="1" applyFont="1" applyFill="1" applyBorder="1" applyAlignment="1">
      <alignment horizontal="center" vertical="center"/>
    </xf>
    <xf numFmtId="1" fontId="6" fillId="2" borderId="0" xfId="0" applyNumberFormat="1" applyFont="1" applyFill="1" applyBorder="1"/>
    <xf numFmtId="1" fontId="5" fillId="2" borderId="10" xfId="0" applyNumberFormat="1" applyFont="1" applyFill="1" applyBorder="1" applyAlignment="1">
      <alignment horizontal="center" vertical="center"/>
    </xf>
    <xf numFmtId="1" fontId="6" fillId="2" borderId="0" xfId="0" applyNumberFormat="1" applyFont="1" applyFill="1" applyBorder="1" applyAlignment="1">
      <alignment horizontal="center" vertical="center"/>
    </xf>
    <xf numFmtId="1" fontId="6" fillId="2" borderId="0" xfId="0" applyNumberFormat="1" applyFont="1" applyFill="1" applyBorder="1" applyAlignment="1">
      <alignment vertical="center"/>
    </xf>
    <xf numFmtId="0" fontId="8" fillId="2" borderId="16" xfId="0" applyFont="1" applyFill="1" applyBorder="1" applyAlignment="1">
      <alignment horizontal="left" vertical="center" wrapText="1" indent="1"/>
    </xf>
    <xf numFmtId="1" fontId="3" fillId="2" borderId="0" xfId="0" applyNumberFormat="1" applyFont="1" applyFill="1" applyBorder="1"/>
    <xf numFmtId="1" fontId="6" fillId="8" borderId="3" xfId="0" applyNumberFormat="1" applyFont="1" applyFill="1" applyBorder="1" applyAlignment="1">
      <alignment horizontal="center" vertical="center"/>
    </xf>
    <xf numFmtId="1" fontId="6" fillId="8" borderId="6" xfId="0" applyNumberFormat="1" applyFont="1" applyFill="1" applyBorder="1" applyAlignment="1">
      <alignment horizontal="center" vertical="center"/>
    </xf>
    <xf numFmtId="1" fontId="5" fillId="5" borderId="22" xfId="0" applyNumberFormat="1" applyFont="1" applyFill="1" applyBorder="1" applyAlignment="1">
      <alignment horizontal="center" vertical="center"/>
    </xf>
    <xf numFmtId="1" fontId="5" fillId="5" borderId="13" xfId="0" applyNumberFormat="1" applyFont="1" applyFill="1" applyBorder="1" applyAlignment="1">
      <alignment horizontal="center" vertical="center"/>
    </xf>
    <xf numFmtId="1" fontId="5" fillId="5" borderId="14" xfId="0" applyNumberFormat="1" applyFont="1" applyFill="1" applyBorder="1" applyAlignment="1">
      <alignment horizontal="center" vertical="center"/>
    </xf>
    <xf numFmtId="1" fontId="6" fillId="8" borderId="2" xfId="0" applyNumberFormat="1" applyFont="1" applyFill="1" applyBorder="1" applyAlignment="1">
      <alignment horizontal="center" vertical="center"/>
    </xf>
    <xf numFmtId="1" fontId="6" fillId="8" borderId="5" xfId="0" applyNumberFormat="1" applyFont="1" applyFill="1" applyBorder="1" applyAlignment="1">
      <alignment horizontal="center" vertical="center"/>
    </xf>
    <xf numFmtId="0" fontId="1" fillId="3" borderId="24" xfId="0" applyFont="1" applyFill="1" applyBorder="1"/>
    <xf numFmtId="0" fontId="1" fillId="3" borderId="25" xfId="0" applyFont="1" applyFill="1" applyBorder="1"/>
    <xf numFmtId="0" fontId="1" fillId="3" borderId="26" xfId="0" applyFont="1" applyFill="1" applyBorder="1"/>
    <xf numFmtId="0" fontId="1" fillId="3" borderId="27" xfId="0" applyFont="1" applyFill="1" applyBorder="1"/>
    <xf numFmtId="0" fontId="1" fillId="3" borderId="28" xfId="0" applyFont="1" applyFill="1" applyBorder="1"/>
    <xf numFmtId="0" fontId="1" fillId="3" borderId="29" xfId="0" applyFont="1" applyFill="1" applyBorder="1"/>
    <xf numFmtId="0" fontId="1" fillId="3" borderId="30" xfId="0" applyFont="1" applyFill="1" applyBorder="1"/>
    <xf numFmtId="0" fontId="2" fillId="3" borderId="23" xfId="0" applyFont="1" applyFill="1" applyBorder="1"/>
    <xf numFmtId="0" fontId="1" fillId="9" borderId="20" xfId="0" applyFont="1" applyFill="1" applyBorder="1"/>
    <xf numFmtId="0" fontId="1" fillId="3" borderId="31" xfId="0" applyFont="1" applyFill="1" applyBorder="1"/>
    <xf numFmtId="0" fontId="1" fillId="10" borderId="20" xfId="0" applyFont="1" applyFill="1" applyBorder="1"/>
    <xf numFmtId="0" fontId="1" fillId="9" borderId="32" xfId="0" applyFont="1" applyFill="1" applyBorder="1"/>
    <xf numFmtId="0" fontId="1" fillId="9" borderId="33" xfId="0" applyFont="1" applyFill="1" applyBorder="1"/>
    <xf numFmtId="0" fontId="1" fillId="9" borderId="34" xfId="0" applyFont="1" applyFill="1" applyBorder="1"/>
    <xf numFmtId="0" fontId="1" fillId="9" borderId="35" xfId="0" applyFont="1" applyFill="1" applyBorder="1"/>
    <xf numFmtId="0" fontId="1" fillId="3" borderId="36" xfId="0" applyFont="1" applyFill="1" applyBorder="1"/>
    <xf numFmtId="0" fontId="1" fillId="9" borderId="37" xfId="0" applyFont="1" applyFill="1" applyBorder="1"/>
    <xf numFmtId="0" fontId="1" fillId="4" borderId="32" xfId="0" applyFont="1" applyFill="1" applyBorder="1"/>
    <xf numFmtId="1" fontId="5" fillId="3" borderId="38" xfId="0" applyNumberFormat="1" applyFont="1" applyFill="1" applyBorder="1" applyAlignment="1">
      <alignment horizontal="left" vertical="center" indent="1"/>
    </xf>
    <xf numFmtId="0" fontId="8" fillId="2" borderId="0" xfId="0" applyFont="1" applyFill="1" applyBorder="1" applyAlignment="1">
      <alignment horizontal="left" vertical="center" wrapText="1" indent="1"/>
    </xf>
    <xf numFmtId="1" fontId="6" fillId="2" borderId="48" xfId="0" applyNumberFormat="1" applyFont="1" applyFill="1" applyBorder="1"/>
    <xf numFmtId="1" fontId="6" fillId="2" borderId="49" xfId="0" applyNumberFormat="1" applyFont="1" applyFill="1" applyBorder="1"/>
    <xf numFmtId="1" fontId="6" fillId="2" borderId="40" xfId="0" applyNumberFormat="1" applyFont="1" applyFill="1" applyBorder="1"/>
    <xf numFmtId="1" fontId="6" fillId="2" borderId="41" xfId="0" applyNumberFormat="1" applyFont="1" applyFill="1" applyBorder="1"/>
    <xf numFmtId="1" fontId="5" fillId="5" borderId="51" xfId="0" applyNumberFormat="1" applyFont="1" applyFill="1" applyBorder="1" applyAlignment="1">
      <alignment horizontal="center" vertical="center"/>
    </xf>
    <xf numFmtId="1" fontId="6" fillId="8" borderId="52" xfId="0" applyNumberFormat="1" applyFont="1" applyFill="1" applyBorder="1" applyAlignment="1">
      <alignment horizontal="center" vertical="center"/>
    </xf>
    <xf numFmtId="1" fontId="6" fillId="8" borderId="53" xfId="0" applyNumberFormat="1" applyFont="1" applyFill="1" applyBorder="1" applyAlignment="1">
      <alignment horizontal="center" vertical="center"/>
    </xf>
    <xf numFmtId="1" fontId="5" fillId="5" borderId="56" xfId="0" applyNumberFormat="1" applyFont="1" applyFill="1" applyBorder="1" applyAlignment="1">
      <alignment horizontal="centerContinuous" vertical="center"/>
    </xf>
    <xf numFmtId="1" fontId="5" fillId="5" borderId="57" xfId="0" applyNumberFormat="1" applyFont="1" applyFill="1" applyBorder="1" applyAlignment="1">
      <alignment horizontal="centerContinuous" vertical="center"/>
    </xf>
    <xf numFmtId="1" fontId="5" fillId="5" borderId="58" xfId="0" applyNumberFormat="1" applyFont="1" applyFill="1" applyBorder="1" applyAlignment="1">
      <alignment horizontal="centerContinuous" vertical="center"/>
    </xf>
    <xf numFmtId="1" fontId="5" fillId="5" borderId="60" xfId="0" applyNumberFormat="1" applyFont="1" applyFill="1" applyBorder="1" applyAlignment="1">
      <alignment horizontal="center" vertical="center"/>
    </xf>
    <xf numFmtId="1" fontId="5" fillId="3" borderId="61" xfId="0" applyNumberFormat="1" applyFont="1" applyFill="1" applyBorder="1" applyAlignment="1" applyProtection="1">
      <alignment horizontal="center" vertical="center"/>
      <protection locked="0"/>
    </xf>
    <xf numFmtId="1" fontId="5" fillId="3" borderId="62" xfId="0" applyNumberFormat="1" applyFont="1" applyFill="1" applyBorder="1" applyAlignment="1" applyProtection="1">
      <alignment horizontal="center" vertical="center"/>
      <protection locked="0"/>
    </xf>
    <xf numFmtId="1" fontId="5" fillId="3" borderId="63" xfId="0" applyNumberFormat="1" applyFont="1" applyFill="1" applyBorder="1" applyAlignment="1" applyProtection="1">
      <alignment horizontal="center" vertical="center"/>
      <protection locked="0"/>
    </xf>
    <xf numFmtId="1" fontId="5" fillId="3" borderId="64" xfId="0" applyNumberFormat="1" applyFont="1" applyFill="1" applyBorder="1" applyAlignment="1" applyProtection="1">
      <alignment horizontal="center" vertical="center"/>
      <protection locked="0"/>
    </xf>
    <xf numFmtId="1" fontId="5" fillId="3" borderId="65" xfId="0" applyNumberFormat="1" applyFont="1" applyFill="1" applyBorder="1" applyAlignment="1" applyProtection="1">
      <alignment horizontal="center" vertical="center"/>
      <protection locked="0"/>
    </xf>
    <xf numFmtId="1" fontId="5" fillId="3" borderId="66" xfId="0" applyNumberFormat="1" applyFont="1" applyFill="1" applyBorder="1" applyAlignment="1" applyProtection="1">
      <alignment horizontal="center" vertical="center"/>
      <protection locked="0"/>
    </xf>
    <xf numFmtId="1" fontId="5" fillId="5" borderId="67" xfId="0" applyNumberFormat="1" applyFont="1" applyFill="1" applyBorder="1" applyAlignment="1">
      <alignment horizontal="centerContinuous" vertical="center"/>
    </xf>
    <xf numFmtId="1" fontId="5" fillId="5" borderId="67" xfId="0" applyNumberFormat="1" applyFont="1" applyFill="1" applyBorder="1" applyAlignment="1">
      <alignment horizontal="center" vertical="center"/>
    </xf>
    <xf numFmtId="1" fontId="5" fillId="5" borderId="68" xfId="0" applyNumberFormat="1" applyFont="1" applyFill="1" applyBorder="1" applyAlignment="1">
      <alignment horizontal="center" vertical="center"/>
    </xf>
    <xf numFmtId="1" fontId="6" fillId="8" borderId="69" xfId="0" applyNumberFormat="1" applyFont="1" applyFill="1" applyBorder="1" applyAlignment="1">
      <alignment horizontal="center" vertical="center"/>
    </xf>
    <xf numFmtId="1" fontId="5" fillId="5" borderId="38" xfId="0" applyNumberFormat="1" applyFont="1" applyFill="1" applyBorder="1" applyAlignment="1">
      <alignment horizontal="centerContinuous" vertical="center"/>
    </xf>
    <xf numFmtId="1" fontId="5" fillId="5" borderId="72" xfId="0" applyNumberFormat="1" applyFont="1" applyFill="1" applyBorder="1" applyAlignment="1">
      <alignment horizontal="centerContinuous" vertical="center"/>
    </xf>
    <xf numFmtId="1" fontId="5" fillId="5" borderId="54" xfId="0" applyNumberFormat="1" applyFont="1" applyFill="1" applyBorder="1" applyAlignment="1">
      <alignment horizontal="centerContinuous" vertical="center"/>
    </xf>
    <xf numFmtId="1" fontId="5" fillId="3" borderId="74" xfId="0" applyNumberFormat="1" applyFont="1" applyFill="1" applyBorder="1" applyAlignment="1" applyProtection="1">
      <alignment horizontal="center" vertical="center"/>
      <protection locked="0"/>
    </xf>
    <xf numFmtId="1" fontId="5" fillId="3" borderId="75" xfId="0" applyNumberFormat="1" applyFont="1" applyFill="1" applyBorder="1" applyAlignment="1" applyProtection="1">
      <alignment horizontal="center" vertical="center"/>
      <protection locked="0"/>
    </xf>
    <xf numFmtId="1" fontId="5" fillId="3" borderId="76" xfId="0" applyNumberFormat="1" applyFont="1" applyFill="1" applyBorder="1" applyAlignment="1" applyProtection="1">
      <alignment horizontal="center" vertical="center"/>
      <protection locked="0"/>
    </xf>
    <xf numFmtId="1" fontId="5" fillId="3" borderId="77" xfId="0" applyNumberFormat="1" applyFont="1" applyFill="1" applyBorder="1" applyAlignment="1" applyProtection="1">
      <alignment horizontal="center" vertical="center"/>
      <protection locked="0"/>
    </xf>
    <xf numFmtId="1" fontId="5" fillId="3" borderId="78" xfId="0" applyNumberFormat="1" applyFont="1" applyFill="1" applyBorder="1" applyAlignment="1" applyProtection="1">
      <alignment horizontal="center" vertical="center"/>
      <protection locked="0"/>
    </xf>
    <xf numFmtId="1" fontId="5" fillId="5" borderId="79" xfId="0" applyNumberFormat="1" applyFont="1" applyFill="1" applyBorder="1" applyAlignment="1">
      <alignment horizontal="center" vertical="center"/>
    </xf>
    <xf numFmtId="1" fontId="6" fillId="2" borderId="84" xfId="0" applyNumberFormat="1" applyFont="1" applyFill="1" applyBorder="1"/>
    <xf numFmtId="1" fontId="6" fillId="2" borderId="85" xfId="0" applyNumberFormat="1" applyFont="1" applyFill="1" applyBorder="1"/>
    <xf numFmtId="1" fontId="5" fillId="5" borderId="87" xfId="0" applyNumberFormat="1" applyFont="1" applyFill="1" applyBorder="1" applyAlignment="1">
      <alignment horizontal="centerContinuous" vertical="center"/>
    </xf>
    <xf numFmtId="1" fontId="5" fillId="5" borderId="88" xfId="0" applyNumberFormat="1" applyFont="1" applyFill="1" applyBorder="1" applyAlignment="1">
      <alignment horizontal="centerContinuous" vertical="center"/>
    </xf>
    <xf numFmtId="1" fontId="5" fillId="5" borderId="89" xfId="0" applyNumberFormat="1" applyFont="1" applyFill="1" applyBorder="1" applyAlignment="1">
      <alignment horizontal="centerContinuous" vertical="center"/>
    </xf>
    <xf numFmtId="1" fontId="5" fillId="5" borderId="91" xfId="0" applyNumberFormat="1" applyFont="1" applyFill="1" applyBorder="1" applyAlignment="1">
      <alignment horizontal="center" vertical="center"/>
    </xf>
    <xf numFmtId="1" fontId="5" fillId="3" borderId="92" xfId="0" applyNumberFormat="1" applyFont="1" applyFill="1" applyBorder="1" applyAlignment="1" applyProtection="1">
      <alignment horizontal="center" vertical="center"/>
      <protection locked="0"/>
    </xf>
    <xf numFmtId="1" fontId="5" fillId="3" borderId="93" xfId="0" applyNumberFormat="1" applyFont="1" applyFill="1" applyBorder="1" applyAlignment="1" applyProtection="1">
      <alignment horizontal="center" vertical="center"/>
      <protection locked="0"/>
    </xf>
    <xf numFmtId="1" fontId="5" fillId="3" borderId="94" xfId="0" applyNumberFormat="1" applyFont="1" applyFill="1" applyBorder="1" applyAlignment="1" applyProtection="1">
      <alignment horizontal="center" vertical="center"/>
      <protection locked="0"/>
    </xf>
    <xf numFmtId="1" fontId="5" fillId="3" borderId="95" xfId="0" applyNumberFormat="1" applyFont="1" applyFill="1" applyBorder="1" applyAlignment="1" applyProtection="1">
      <alignment horizontal="center" vertical="center"/>
      <protection locked="0"/>
    </xf>
    <xf numFmtId="1" fontId="5" fillId="3" borderId="96" xfId="0" applyNumberFormat="1" applyFont="1" applyFill="1" applyBorder="1" applyAlignment="1" applyProtection="1">
      <alignment horizontal="center" vertical="center"/>
      <protection locked="0"/>
    </xf>
    <xf numFmtId="1" fontId="5" fillId="3" borderId="97" xfId="0" applyNumberFormat="1" applyFont="1" applyFill="1" applyBorder="1" applyAlignment="1" applyProtection="1">
      <alignment horizontal="center" vertical="center"/>
      <protection locked="0"/>
    </xf>
    <xf numFmtId="1" fontId="5" fillId="5" borderId="98" xfId="0" applyNumberFormat="1" applyFont="1" applyFill="1" applyBorder="1" applyAlignment="1">
      <alignment horizontal="centerContinuous" vertical="center"/>
    </xf>
    <xf numFmtId="1" fontId="5" fillId="5" borderId="99" xfId="0" applyNumberFormat="1" applyFont="1" applyFill="1" applyBorder="1" applyAlignment="1">
      <alignment horizontal="centerContinuous" vertical="center"/>
    </xf>
    <xf numFmtId="1" fontId="5" fillId="5" borderId="99" xfId="0" applyNumberFormat="1" applyFont="1" applyFill="1" applyBorder="1" applyAlignment="1">
      <alignment horizontal="center" vertical="center"/>
    </xf>
    <xf numFmtId="1" fontId="5" fillId="5" borderId="100" xfId="0" applyNumberFormat="1" applyFont="1" applyFill="1" applyBorder="1" applyAlignment="1">
      <alignment horizontal="center" vertical="center"/>
    </xf>
    <xf numFmtId="1" fontId="5" fillId="5" borderId="101" xfId="0" applyNumberFormat="1" applyFont="1" applyFill="1" applyBorder="1" applyAlignment="1">
      <alignment horizontal="center" vertical="center"/>
    </xf>
    <xf numFmtId="1" fontId="6" fillId="3" borderId="102" xfId="0" applyNumberFormat="1" applyFont="1" applyFill="1" applyBorder="1" applyAlignment="1">
      <alignment horizontal="center" vertical="center"/>
    </xf>
    <xf numFmtId="1" fontId="6" fillId="8" borderId="103" xfId="0" applyNumberFormat="1" applyFont="1" applyFill="1" applyBorder="1" applyAlignment="1">
      <alignment horizontal="center" vertical="center"/>
    </xf>
    <xf numFmtId="1" fontId="6" fillId="3" borderId="104" xfId="0" applyNumberFormat="1" applyFont="1" applyFill="1" applyBorder="1" applyAlignment="1">
      <alignment horizontal="center" vertical="center"/>
    </xf>
    <xf numFmtId="1" fontId="6" fillId="8" borderId="105" xfId="0" applyNumberFormat="1" applyFont="1" applyFill="1" applyBorder="1" applyAlignment="1">
      <alignment horizontal="center" vertical="center"/>
    </xf>
    <xf numFmtId="1" fontId="5" fillId="3" borderId="106" xfId="0" applyNumberFormat="1" applyFont="1" applyFill="1" applyBorder="1" applyAlignment="1">
      <alignment horizontal="left" vertical="center" indent="1"/>
    </xf>
    <xf numFmtId="164" fontId="1" fillId="0" borderId="0" xfId="0" applyNumberFormat="1" applyFont="1"/>
    <xf numFmtId="1" fontId="5" fillId="5" borderId="14" xfId="0" applyNumberFormat="1" applyFont="1" applyFill="1" applyBorder="1" applyAlignment="1">
      <alignment horizontal="centerContinuous" vertical="center"/>
    </xf>
    <xf numFmtId="1" fontId="6" fillId="3" borderId="1" xfId="0" applyNumberFormat="1" applyFont="1" applyFill="1" applyBorder="1" applyAlignment="1">
      <alignment horizontal="centerContinuous" vertical="center"/>
    </xf>
    <xf numFmtId="1" fontId="5" fillId="5" borderId="110" xfId="0" applyNumberFormat="1" applyFont="1" applyFill="1" applyBorder="1" applyAlignment="1">
      <alignment horizontal="center" vertical="center"/>
    </xf>
    <xf numFmtId="1" fontId="5" fillId="5" borderId="111" xfId="0" applyNumberFormat="1" applyFont="1" applyFill="1" applyBorder="1" applyAlignment="1">
      <alignment horizontal="center" vertical="center"/>
    </xf>
    <xf numFmtId="1" fontId="5" fillId="3" borderId="112" xfId="0" applyNumberFormat="1" applyFont="1" applyFill="1" applyBorder="1" applyAlignment="1" applyProtection="1">
      <alignment horizontal="center" vertical="center"/>
      <protection locked="0"/>
    </xf>
    <xf numFmtId="1" fontId="5" fillId="5" borderId="82" xfId="0" applyNumberFormat="1" applyFont="1" applyFill="1" applyBorder="1" applyAlignment="1">
      <alignment horizontal="centerContinuous" vertical="center"/>
    </xf>
    <xf numFmtId="1" fontId="5" fillId="5" borderId="114" xfId="0" applyNumberFormat="1" applyFont="1" applyFill="1" applyBorder="1" applyAlignment="1">
      <alignment horizontal="centerContinuous" vertical="center"/>
    </xf>
    <xf numFmtId="1" fontId="5" fillId="5" borderId="115" xfId="0" applyNumberFormat="1" applyFont="1" applyFill="1" applyBorder="1" applyAlignment="1">
      <alignment horizontal="centerContinuous" vertical="center"/>
    </xf>
    <xf numFmtId="1" fontId="5" fillId="5" borderId="116" xfId="0" applyNumberFormat="1" applyFont="1" applyFill="1" applyBorder="1" applyAlignment="1">
      <alignment horizontal="centerContinuous" vertical="center"/>
    </xf>
    <xf numFmtId="1" fontId="5" fillId="5" borderId="117" xfId="0" applyNumberFormat="1" applyFont="1" applyFill="1" applyBorder="1" applyAlignment="1">
      <alignment horizontal="centerContinuous" vertical="center"/>
    </xf>
    <xf numFmtId="1" fontId="5" fillId="5" borderId="118" xfId="0" applyNumberFormat="1" applyFont="1" applyFill="1" applyBorder="1" applyAlignment="1">
      <alignment horizontal="centerContinuous" vertical="center"/>
    </xf>
    <xf numFmtId="0" fontId="2" fillId="3" borderId="24" xfId="0" applyFont="1" applyFill="1" applyBorder="1"/>
    <xf numFmtId="1" fontId="5" fillId="5" borderId="122" xfId="0" applyNumberFormat="1" applyFont="1" applyFill="1" applyBorder="1" applyAlignment="1">
      <alignment horizontal="centerContinuous" vertical="center"/>
    </xf>
    <xf numFmtId="0" fontId="2" fillId="0" borderId="0" xfId="0" applyFont="1" applyAlignment="1">
      <alignment horizontal="left"/>
    </xf>
    <xf numFmtId="0" fontId="10" fillId="0" borderId="0" xfId="0" applyFont="1" applyFill="1" applyAlignment="1" applyProtection="1">
      <alignment horizontal="left"/>
      <protection locked="0" hidden="1"/>
    </xf>
    <xf numFmtId="1" fontId="6" fillId="3" borderId="4" xfId="0" applyNumberFormat="1" applyFont="1" applyFill="1" applyBorder="1" applyAlignment="1">
      <alignment horizontal="centerContinuous" vertical="center"/>
    </xf>
    <xf numFmtId="0" fontId="1" fillId="3" borderId="125" xfId="0" applyFont="1" applyFill="1" applyBorder="1"/>
    <xf numFmtId="0" fontId="1" fillId="11" borderId="123" xfId="0" applyFont="1" applyFill="1" applyBorder="1"/>
    <xf numFmtId="0" fontId="1" fillId="11" borderId="20" xfId="0" applyFont="1" applyFill="1" applyBorder="1"/>
    <xf numFmtId="0" fontId="1" fillId="11" borderId="124" xfId="0" applyFont="1" applyFill="1" applyBorder="1"/>
    <xf numFmtId="0" fontId="9" fillId="5" borderId="70" xfId="0" applyFont="1" applyFill="1" applyBorder="1" applyAlignment="1">
      <alignment horizontal="left" vertical="center" indent="1"/>
    </xf>
    <xf numFmtId="1" fontId="6" fillId="5" borderId="126" xfId="0" applyNumberFormat="1" applyFont="1" applyFill="1" applyBorder="1" applyAlignment="1">
      <alignment horizontal="left" vertical="center" indent="1"/>
    </xf>
    <xf numFmtId="1" fontId="6" fillId="5" borderId="16" xfId="0" applyNumberFormat="1" applyFont="1" applyFill="1" applyBorder="1" applyAlignment="1">
      <alignment horizontal="left" vertical="center" indent="1"/>
    </xf>
    <xf numFmtId="1" fontId="6" fillId="5" borderId="127" xfId="0" applyNumberFormat="1" applyFont="1" applyFill="1" applyBorder="1" applyAlignment="1">
      <alignment horizontal="left" vertical="center" indent="1"/>
    </xf>
    <xf numFmtId="1" fontId="6" fillId="5" borderId="128" xfId="0" applyNumberFormat="1" applyFont="1" applyFill="1" applyBorder="1" applyAlignment="1">
      <alignment horizontal="left" vertical="center" indent="1"/>
    </xf>
    <xf numFmtId="1" fontId="6" fillId="5" borderId="129" xfId="0" applyNumberFormat="1" applyFont="1" applyFill="1" applyBorder="1" applyAlignment="1">
      <alignment horizontal="left" vertical="center" indent="1"/>
    </xf>
    <xf numFmtId="1" fontId="6" fillId="5" borderId="131" xfId="0" applyNumberFormat="1" applyFont="1" applyFill="1" applyBorder="1" applyAlignment="1">
      <alignment horizontal="left" vertical="center" indent="1"/>
    </xf>
    <xf numFmtId="1" fontId="6" fillId="5" borderId="132" xfId="0" applyNumberFormat="1" applyFont="1" applyFill="1" applyBorder="1" applyAlignment="1">
      <alignment horizontal="left" vertical="center" indent="1"/>
    </xf>
    <xf numFmtId="0" fontId="9" fillId="5" borderId="133" xfId="0" applyFont="1" applyFill="1" applyBorder="1" applyAlignment="1">
      <alignment horizontal="left" vertical="center" indent="1"/>
    </xf>
    <xf numFmtId="1" fontId="13" fillId="2" borderId="15" xfId="0" applyNumberFormat="1" applyFont="1" applyFill="1" applyBorder="1"/>
    <xf numFmtId="1" fontId="13" fillId="2" borderId="16" xfId="0" applyNumberFormat="1" applyFont="1" applyFill="1" applyBorder="1"/>
    <xf numFmtId="1" fontId="14" fillId="2" borderId="16" xfId="0" applyNumberFormat="1" applyFont="1" applyFill="1" applyBorder="1"/>
    <xf numFmtId="1" fontId="14" fillId="2" borderId="17" xfId="0" applyNumberFormat="1" applyFont="1" applyFill="1" applyBorder="1"/>
    <xf numFmtId="1" fontId="14" fillId="2" borderId="0" xfId="0" applyNumberFormat="1" applyFont="1" applyFill="1" applyBorder="1"/>
    <xf numFmtId="1" fontId="14" fillId="2" borderId="0" xfId="0" applyNumberFormat="1" applyFont="1" applyFill="1"/>
    <xf numFmtId="1" fontId="13" fillId="2" borderId="39" xfId="0" applyNumberFormat="1" applyFont="1" applyFill="1" applyBorder="1"/>
    <xf numFmtId="1" fontId="13" fillId="2" borderId="38" xfId="0" applyNumberFormat="1" applyFont="1" applyFill="1" applyBorder="1"/>
    <xf numFmtId="1" fontId="14" fillId="2" borderId="38" xfId="0" applyNumberFormat="1" applyFont="1" applyFill="1" applyBorder="1"/>
    <xf numFmtId="1" fontId="14" fillId="2" borderId="50" xfId="0" applyNumberFormat="1" applyFont="1" applyFill="1" applyBorder="1"/>
    <xf numFmtId="1" fontId="13" fillId="2" borderId="81" xfId="0" applyNumberFormat="1" applyFont="1" applyFill="1" applyBorder="1"/>
    <xf numFmtId="1" fontId="13" fillId="2" borderId="82" xfId="0" applyNumberFormat="1" applyFont="1" applyFill="1" applyBorder="1"/>
    <xf numFmtId="1" fontId="14" fillId="2" borderId="82" xfId="0" applyNumberFormat="1" applyFont="1" applyFill="1" applyBorder="1"/>
    <xf numFmtId="1" fontId="14" fillId="2" borderId="83" xfId="0" applyNumberFormat="1" applyFont="1" applyFill="1" applyBorder="1"/>
    <xf numFmtId="1" fontId="14" fillId="2" borderId="119" xfId="0" applyNumberFormat="1" applyFont="1" applyFill="1" applyBorder="1"/>
    <xf numFmtId="0" fontId="1" fillId="0" borderId="0" xfId="0" applyFont="1" applyAlignment="1">
      <alignment horizontal="right"/>
    </xf>
    <xf numFmtId="0" fontId="1" fillId="0" borderId="0" xfId="0" applyFont="1" applyAlignment="1">
      <alignment wrapText="1"/>
    </xf>
    <xf numFmtId="0" fontId="1" fillId="3" borderId="134" xfId="0" applyFont="1" applyFill="1" applyBorder="1"/>
    <xf numFmtId="0" fontId="1" fillId="3" borderId="135" xfId="0" applyFont="1" applyFill="1" applyBorder="1"/>
    <xf numFmtId="1" fontId="5" fillId="5" borderId="22" xfId="0" applyNumberFormat="1" applyFont="1" applyFill="1" applyBorder="1" applyAlignment="1">
      <alignment horizontal="centerContinuous" vertical="center"/>
    </xf>
    <xf numFmtId="1" fontId="5" fillId="5" borderId="13" xfId="0" applyNumberFormat="1" applyFont="1" applyFill="1" applyBorder="1" applyAlignment="1">
      <alignment horizontal="centerContinuous" vertical="center"/>
    </xf>
    <xf numFmtId="1" fontId="1" fillId="0" borderId="0" xfId="0" applyNumberFormat="1" applyFont="1"/>
    <xf numFmtId="0" fontId="1" fillId="11" borderId="137" xfId="0" applyFont="1" applyFill="1" applyBorder="1"/>
    <xf numFmtId="0" fontId="1" fillId="11" borderId="138" xfId="0" applyFont="1" applyFill="1" applyBorder="1"/>
    <xf numFmtId="0" fontId="1" fillId="11" borderId="139" xfId="0" applyFont="1" applyFill="1" applyBorder="1"/>
    <xf numFmtId="1" fontId="5" fillId="5" borderId="140" xfId="0" applyNumberFormat="1" applyFont="1" applyFill="1" applyBorder="1" applyAlignment="1">
      <alignment horizontal="centerContinuous" vertical="center"/>
    </xf>
    <xf numFmtId="1" fontId="6" fillId="3" borderId="141" xfId="0" applyNumberFormat="1" applyFont="1" applyFill="1" applyBorder="1" applyAlignment="1">
      <alignment vertical="center"/>
    </xf>
    <xf numFmtId="1" fontId="5" fillId="5" borderId="142" xfId="0" applyNumberFormat="1" applyFont="1" applyFill="1" applyBorder="1" applyAlignment="1">
      <alignment horizontal="centerContinuous" vertical="center"/>
    </xf>
    <xf numFmtId="1" fontId="5" fillId="5" borderId="143" xfId="0" applyNumberFormat="1" applyFont="1" applyFill="1" applyBorder="1" applyAlignment="1">
      <alignment horizontal="centerContinuous" vertical="center"/>
    </xf>
    <xf numFmtId="1" fontId="5" fillId="5" borderId="143" xfId="0" applyNumberFormat="1" applyFont="1" applyFill="1" applyBorder="1" applyAlignment="1">
      <alignment horizontal="center" vertical="center"/>
    </xf>
    <xf numFmtId="1" fontId="5" fillId="5" borderId="144" xfId="0" applyNumberFormat="1" applyFont="1" applyFill="1" applyBorder="1" applyAlignment="1">
      <alignment horizontal="center" vertical="center"/>
    </xf>
    <xf numFmtId="1" fontId="5" fillId="5" borderId="145" xfId="0" applyNumberFormat="1" applyFont="1" applyFill="1" applyBorder="1" applyAlignment="1">
      <alignment horizontal="center" vertical="center"/>
    </xf>
    <xf numFmtId="1" fontId="6" fillId="3" borderId="146" xfId="0" applyNumberFormat="1" applyFont="1" applyFill="1" applyBorder="1" applyAlignment="1">
      <alignment horizontal="center" vertical="center"/>
    </xf>
    <xf numFmtId="1" fontId="6" fillId="8" borderId="147" xfId="0" applyNumberFormat="1" applyFont="1" applyFill="1" applyBorder="1" applyAlignment="1">
      <alignment horizontal="center" vertical="center"/>
    </xf>
    <xf numFmtId="1" fontId="5" fillId="3" borderId="148" xfId="0" applyNumberFormat="1" applyFont="1" applyFill="1" applyBorder="1" applyAlignment="1">
      <alignment horizontal="left" vertical="center" indent="1"/>
    </xf>
    <xf numFmtId="1" fontId="5" fillId="3" borderId="150" xfId="0" applyNumberFormat="1" applyFont="1" applyFill="1" applyBorder="1" applyAlignment="1">
      <alignment horizontal="left" vertical="center" indent="1"/>
    </xf>
    <xf numFmtId="1" fontId="6" fillId="5" borderId="154" xfId="0" applyNumberFormat="1" applyFont="1" applyFill="1" applyBorder="1" applyAlignment="1">
      <alignment horizontal="left" vertical="center" indent="1"/>
    </xf>
    <xf numFmtId="1" fontId="6" fillId="5" borderId="155" xfId="0" applyNumberFormat="1" applyFont="1" applyFill="1" applyBorder="1" applyAlignment="1">
      <alignment horizontal="left" vertical="center" indent="1"/>
    </xf>
    <xf numFmtId="1" fontId="6" fillId="5" borderId="156" xfId="0" applyNumberFormat="1" applyFont="1" applyFill="1" applyBorder="1" applyAlignment="1">
      <alignment horizontal="left" vertical="center" indent="1"/>
    </xf>
    <xf numFmtId="1" fontId="6" fillId="5" borderId="157" xfId="0" applyNumberFormat="1" applyFont="1" applyFill="1" applyBorder="1" applyAlignment="1">
      <alignment horizontal="left" vertical="center" indent="1"/>
    </xf>
    <xf numFmtId="0" fontId="6" fillId="5" borderId="158" xfId="0" applyFont="1" applyFill="1" applyBorder="1" applyAlignment="1">
      <alignment horizontal="left" vertical="center" indent="1"/>
    </xf>
    <xf numFmtId="1" fontId="6" fillId="5" borderId="159" xfId="0" applyNumberFormat="1" applyFont="1" applyFill="1" applyBorder="1" applyAlignment="1">
      <alignment horizontal="left" vertical="center" indent="1"/>
    </xf>
    <xf numFmtId="1" fontId="5" fillId="5" borderId="160" xfId="0" applyNumberFormat="1" applyFont="1" applyFill="1" applyBorder="1" applyAlignment="1">
      <alignment horizontal="centerContinuous" vertical="center"/>
    </xf>
    <xf numFmtId="1" fontId="5" fillId="5" borderId="161" xfId="0" applyNumberFormat="1" applyFont="1" applyFill="1" applyBorder="1" applyAlignment="1">
      <alignment horizontal="centerContinuous" vertical="center"/>
    </xf>
    <xf numFmtId="1" fontId="5" fillId="5" borderId="162" xfId="0" applyNumberFormat="1" applyFont="1" applyFill="1" applyBorder="1" applyAlignment="1">
      <alignment horizontal="centerContinuous" vertical="center"/>
    </xf>
    <xf numFmtId="1" fontId="5" fillId="5" borderId="163" xfId="0" applyNumberFormat="1" applyFont="1" applyFill="1" applyBorder="1" applyAlignment="1">
      <alignment horizontal="centerContinuous" vertical="center"/>
    </xf>
    <xf numFmtId="1" fontId="6" fillId="5" borderId="165" xfId="0" applyNumberFormat="1" applyFont="1" applyFill="1" applyBorder="1" applyAlignment="1">
      <alignment horizontal="left" vertical="center" indent="1"/>
    </xf>
    <xf numFmtId="0" fontId="9" fillId="5" borderId="166" xfId="0" applyFont="1" applyFill="1" applyBorder="1" applyAlignment="1">
      <alignment horizontal="left" vertical="center" indent="1"/>
    </xf>
    <xf numFmtId="1" fontId="6" fillId="3" borderId="167" xfId="0" applyNumberFormat="1" applyFont="1" applyFill="1" applyBorder="1" applyAlignment="1">
      <alignment horizontal="center" vertical="center"/>
    </xf>
    <xf numFmtId="1" fontId="6" fillId="8" borderId="168" xfId="0" applyNumberFormat="1" applyFont="1" applyFill="1" applyBorder="1" applyAlignment="1">
      <alignment horizontal="center" vertical="center"/>
    </xf>
    <xf numFmtId="1" fontId="5" fillId="3" borderId="169" xfId="0" applyNumberFormat="1" applyFont="1" applyFill="1" applyBorder="1" applyAlignment="1">
      <alignment horizontal="left" vertical="center" indent="1"/>
    </xf>
    <xf numFmtId="0" fontId="8" fillId="3" borderId="170" xfId="0" applyFont="1" applyFill="1" applyBorder="1" applyAlignment="1">
      <alignment horizontal="left" vertical="center" indent="1"/>
    </xf>
    <xf numFmtId="0" fontId="9" fillId="5" borderId="173" xfId="0" applyFont="1" applyFill="1" applyBorder="1" applyAlignment="1">
      <alignment horizontal="left" vertical="center" indent="1"/>
    </xf>
    <xf numFmtId="1" fontId="6" fillId="3" borderId="174" xfId="0" applyNumberFormat="1" applyFont="1" applyFill="1" applyBorder="1" applyAlignment="1">
      <alignment vertical="center"/>
    </xf>
    <xf numFmtId="1" fontId="6" fillId="3" borderId="175" xfId="0" applyNumberFormat="1" applyFont="1" applyFill="1" applyBorder="1" applyAlignment="1">
      <alignment horizontal="centerContinuous" vertical="center"/>
    </xf>
    <xf numFmtId="1" fontId="6" fillId="3" borderId="176" xfId="0" applyNumberFormat="1" applyFont="1" applyFill="1" applyBorder="1" applyAlignment="1">
      <alignment horizontal="centerContinuous" vertical="center"/>
    </xf>
    <xf numFmtId="1" fontId="6" fillId="3" borderId="177" xfId="0" applyNumberFormat="1" applyFont="1" applyFill="1" applyBorder="1" applyAlignment="1">
      <alignment horizontal="centerContinuous" vertical="center"/>
    </xf>
    <xf numFmtId="1" fontId="6" fillId="3" borderId="178" xfId="0" applyNumberFormat="1" applyFont="1" applyFill="1" applyBorder="1" applyAlignment="1">
      <alignment horizontal="centerContinuous" vertical="center"/>
    </xf>
    <xf numFmtId="1" fontId="5" fillId="3" borderId="179" xfId="0" applyNumberFormat="1" applyFont="1" applyFill="1" applyBorder="1" applyAlignment="1">
      <alignment horizontal="left" vertical="center" indent="1"/>
    </xf>
    <xf numFmtId="1" fontId="5" fillId="5" borderId="181" xfId="0" applyNumberFormat="1" applyFont="1" applyFill="1" applyBorder="1" applyAlignment="1">
      <alignment horizontal="center" vertical="center"/>
    </xf>
    <xf numFmtId="1" fontId="6" fillId="3" borderId="181" xfId="0" applyNumberFormat="1" applyFont="1" applyFill="1" applyBorder="1" applyAlignment="1">
      <alignment horizontal="centerContinuous" vertical="center"/>
    </xf>
    <xf numFmtId="0" fontId="1" fillId="0" borderId="0" xfId="0" applyFont="1" applyAlignment="1">
      <alignment vertical="top"/>
    </xf>
    <xf numFmtId="1" fontId="1" fillId="2" borderId="0" xfId="0" applyNumberFormat="1" applyFont="1" applyFill="1"/>
    <xf numFmtId="1" fontId="1" fillId="2" borderId="0" xfId="0" applyNumberFormat="1" applyFont="1" applyFill="1" applyBorder="1"/>
    <xf numFmtId="1" fontId="6" fillId="5" borderId="184" xfId="0" applyNumberFormat="1" applyFont="1" applyFill="1" applyBorder="1" applyAlignment="1">
      <alignment horizontal="left" vertical="center" indent="1"/>
    </xf>
    <xf numFmtId="0" fontId="6" fillId="5" borderId="16" xfId="0" applyFont="1" applyFill="1" applyBorder="1" applyAlignment="1">
      <alignment horizontal="left" vertical="center" indent="1"/>
    </xf>
    <xf numFmtId="0" fontId="9" fillId="5" borderId="16" xfId="0" applyFont="1" applyFill="1" applyBorder="1" applyAlignment="1">
      <alignment horizontal="left" vertical="center" indent="1"/>
    </xf>
    <xf numFmtId="0" fontId="9" fillId="5" borderId="172" xfId="0" applyFont="1" applyFill="1" applyBorder="1" applyAlignment="1">
      <alignment horizontal="left" vertical="center" indent="1"/>
    </xf>
    <xf numFmtId="1" fontId="6" fillId="5" borderId="187" xfId="0" applyNumberFormat="1" applyFont="1" applyFill="1" applyBorder="1" applyAlignment="1">
      <alignment horizontal="left" vertical="center" indent="1"/>
    </xf>
    <xf numFmtId="1" fontId="6" fillId="5" borderId="188" xfId="0" applyNumberFormat="1" applyFont="1" applyFill="1" applyBorder="1" applyAlignment="1">
      <alignment horizontal="left" vertical="center" indent="1"/>
    </xf>
    <xf numFmtId="1" fontId="6" fillId="5" borderId="133" xfId="0" applyNumberFormat="1" applyFont="1" applyFill="1" applyBorder="1" applyAlignment="1">
      <alignment horizontal="left" vertical="center" indent="1"/>
    </xf>
    <xf numFmtId="1" fontId="6" fillId="5" borderId="189" xfId="0" applyNumberFormat="1" applyFont="1" applyFill="1" applyBorder="1" applyAlignment="1">
      <alignment horizontal="left" vertical="center" indent="1"/>
    </xf>
    <xf numFmtId="1" fontId="6" fillId="5" borderId="193" xfId="0" applyNumberFormat="1" applyFont="1" applyFill="1" applyBorder="1" applyAlignment="1">
      <alignment horizontal="left" vertical="center" indent="1"/>
    </xf>
    <xf numFmtId="1" fontId="6" fillId="5" borderId="194" xfId="0" applyNumberFormat="1" applyFont="1" applyFill="1" applyBorder="1" applyAlignment="1">
      <alignment horizontal="left" vertical="center" indent="1"/>
    </xf>
    <xf numFmtId="0" fontId="9" fillId="5" borderId="195" xfId="0" applyFont="1" applyFill="1" applyBorder="1" applyAlignment="1">
      <alignment horizontal="left" vertical="center" indent="1"/>
    </xf>
    <xf numFmtId="0" fontId="6" fillId="5" borderId="196" xfId="0" applyFont="1" applyFill="1" applyBorder="1" applyAlignment="1">
      <alignment horizontal="left" vertical="center" indent="1"/>
    </xf>
    <xf numFmtId="0" fontId="9" fillId="5" borderId="197" xfId="0" applyFont="1" applyFill="1" applyBorder="1" applyAlignment="1">
      <alignment horizontal="left" vertical="center" indent="1"/>
    </xf>
    <xf numFmtId="0" fontId="9" fillId="5" borderId="198" xfId="0" applyFont="1" applyFill="1" applyBorder="1" applyAlignment="1">
      <alignment horizontal="left" vertical="center" indent="1"/>
    </xf>
    <xf numFmtId="1" fontId="5" fillId="3" borderId="77" xfId="0" applyNumberFormat="1" applyFont="1" applyFill="1" applyBorder="1" applyAlignment="1" applyProtection="1">
      <alignment horizontal="center" vertical="center"/>
      <protection locked="0"/>
    </xf>
    <xf numFmtId="0" fontId="1" fillId="11" borderId="202" xfId="0" applyFont="1" applyFill="1" applyBorder="1"/>
    <xf numFmtId="1" fontId="6" fillId="5" borderId="45" xfId="0" applyNumberFormat="1" applyFont="1" applyFill="1" applyBorder="1" applyAlignment="1">
      <alignment horizontal="left" vertical="center" wrapText="1" indent="1"/>
    </xf>
    <xf numFmtId="1" fontId="6" fillId="5" borderId="46" xfId="0" applyNumberFormat="1" applyFont="1" applyFill="1" applyBorder="1" applyAlignment="1">
      <alignment horizontal="left" vertical="center" wrapText="1" indent="1"/>
    </xf>
    <xf numFmtId="0" fontId="9" fillId="5" borderId="46" xfId="0" applyFont="1" applyFill="1" applyBorder="1" applyAlignment="1">
      <alignment horizontal="left" vertical="center" wrapText="1" indent="1"/>
    </xf>
    <xf numFmtId="0" fontId="9" fillId="5" borderId="47" xfId="0" applyFont="1" applyFill="1" applyBorder="1" applyAlignment="1">
      <alignment horizontal="left" vertical="center" wrapText="1" indent="1"/>
    </xf>
    <xf numFmtId="1" fontId="5" fillId="5" borderId="71" xfId="0" applyNumberFormat="1" applyFont="1" applyFill="1" applyBorder="1" applyAlignment="1">
      <alignment horizontal="center" vertical="center" wrapText="1"/>
    </xf>
    <xf numFmtId="0" fontId="9" fillId="0" borderId="73" xfId="0" applyFont="1" applyBorder="1" applyAlignment="1">
      <alignment horizontal="center" vertical="center" wrapText="1"/>
    </xf>
    <xf numFmtId="1" fontId="1" fillId="5" borderId="45" xfId="0" applyNumberFormat="1" applyFont="1" applyFill="1" applyBorder="1" applyAlignment="1">
      <alignment horizontal="left" vertical="center" wrapText="1" indent="1"/>
    </xf>
    <xf numFmtId="1" fontId="1" fillId="5" borderId="46" xfId="0" applyNumberFormat="1" applyFont="1" applyFill="1" applyBorder="1" applyAlignment="1">
      <alignment horizontal="left" vertical="center" wrapText="1" indent="1"/>
    </xf>
    <xf numFmtId="0" fontId="15" fillId="5" borderId="46" xfId="0" applyFont="1" applyFill="1" applyBorder="1" applyAlignment="1">
      <alignment horizontal="left" vertical="center" wrapText="1" indent="1"/>
    </xf>
    <xf numFmtId="0" fontId="15" fillId="5" borderId="47" xfId="0" applyFont="1" applyFill="1" applyBorder="1" applyAlignment="1">
      <alignment horizontal="left" vertical="center" wrapText="1" indent="1"/>
    </xf>
    <xf numFmtId="1" fontId="6" fillId="5" borderId="171" xfId="0" applyNumberFormat="1" applyFont="1" applyFill="1" applyBorder="1" applyAlignment="1">
      <alignment horizontal="left" vertical="center" wrapText="1" indent="1"/>
    </xf>
    <xf numFmtId="1" fontId="6" fillId="5" borderId="70" xfId="0" applyNumberFormat="1" applyFont="1" applyFill="1" applyBorder="1" applyAlignment="1">
      <alignment horizontal="left" vertical="center" wrapText="1" indent="1"/>
    </xf>
    <xf numFmtId="0" fontId="9" fillId="5" borderId="70" xfId="0" applyFont="1" applyFill="1" applyBorder="1" applyAlignment="1">
      <alignment horizontal="left" vertical="center" wrapText="1" indent="1"/>
    </xf>
    <xf numFmtId="0" fontId="9" fillId="5" borderId="173" xfId="0" applyFont="1" applyFill="1" applyBorder="1" applyAlignment="1">
      <alignment horizontal="left" vertical="center" wrapText="1" indent="1"/>
    </xf>
    <xf numFmtId="1" fontId="6" fillId="5" borderId="16" xfId="0" applyNumberFormat="1" applyFont="1" applyFill="1" applyBorder="1" applyAlignment="1">
      <alignment horizontal="left" vertical="center" wrapText="1" indent="1"/>
    </xf>
    <xf numFmtId="0" fontId="9" fillId="5" borderId="16" xfId="0" applyFont="1" applyFill="1" applyBorder="1" applyAlignment="1">
      <alignment horizontal="left" vertical="center" wrapText="1" indent="1"/>
    </xf>
    <xf numFmtId="0" fontId="9" fillId="5" borderId="172" xfId="0" applyFont="1" applyFill="1" applyBorder="1" applyAlignment="1">
      <alignment horizontal="left" vertical="center" wrapText="1" indent="1"/>
    </xf>
    <xf numFmtId="1" fontId="5" fillId="3" borderId="11" xfId="0" applyNumberFormat="1" applyFont="1" applyFill="1" applyBorder="1" applyAlignment="1">
      <alignment horizontal="left" vertical="center" wrapText="1" indent="1"/>
    </xf>
    <xf numFmtId="0" fontId="4" fillId="0" borderId="12" xfId="0" applyFont="1" applyBorder="1" applyAlignment="1">
      <alignment horizontal="left" vertical="center" wrapText="1" indent="1"/>
    </xf>
    <xf numFmtId="0" fontId="4" fillId="0" borderId="107" xfId="0" applyFont="1" applyBorder="1" applyAlignment="1">
      <alignment horizontal="left" vertical="center" wrapText="1" indent="1"/>
    </xf>
    <xf numFmtId="1" fontId="5" fillId="5" borderId="55" xfId="0" applyNumberFormat="1" applyFont="1" applyFill="1" applyBorder="1" applyAlignment="1">
      <alignment horizontal="center" vertical="center" wrapText="1"/>
    </xf>
    <xf numFmtId="0" fontId="0" fillId="0" borderId="59" xfId="0" applyBorder="1" applyAlignment="1">
      <alignment horizontal="center" vertical="center" wrapText="1"/>
    </xf>
    <xf numFmtId="1" fontId="1" fillId="5" borderId="131" xfId="0" applyNumberFormat="1" applyFont="1" applyFill="1" applyBorder="1" applyAlignment="1">
      <alignment horizontal="left" vertical="center" wrapText="1" indent="1"/>
    </xf>
    <xf numFmtId="1" fontId="1" fillId="5" borderId="185" xfId="0" applyNumberFormat="1" applyFont="1" applyFill="1" applyBorder="1" applyAlignment="1">
      <alignment horizontal="left" vertical="center" wrapText="1" indent="1"/>
    </xf>
    <xf numFmtId="0" fontId="15" fillId="5" borderId="185" xfId="0" applyFont="1" applyFill="1" applyBorder="1" applyAlignment="1">
      <alignment horizontal="left" vertical="center" wrapText="1" indent="1"/>
    </xf>
    <xf numFmtId="0" fontId="15" fillId="5" borderId="186" xfId="0" applyFont="1" applyFill="1" applyBorder="1" applyAlignment="1">
      <alignment horizontal="left" vertical="center" wrapText="1" indent="1"/>
    </xf>
    <xf numFmtId="1" fontId="1" fillId="5" borderId="190" xfId="0" applyNumberFormat="1" applyFont="1" applyFill="1" applyBorder="1" applyAlignment="1">
      <alignment horizontal="left" vertical="center" wrapText="1" indent="1"/>
    </xf>
    <xf numFmtId="1" fontId="1" fillId="5" borderId="191" xfId="0" applyNumberFormat="1" applyFont="1" applyFill="1" applyBorder="1" applyAlignment="1">
      <alignment horizontal="left" vertical="center" wrapText="1" indent="1"/>
    </xf>
    <xf numFmtId="0" fontId="15" fillId="5" borderId="191" xfId="0" applyFont="1" applyFill="1" applyBorder="1" applyAlignment="1">
      <alignment horizontal="left" vertical="center" wrapText="1" indent="1"/>
    </xf>
    <xf numFmtId="0" fontId="15" fillId="5" borderId="192" xfId="0" applyFont="1" applyFill="1" applyBorder="1" applyAlignment="1">
      <alignment horizontal="left" vertical="center" wrapText="1" indent="1"/>
    </xf>
    <xf numFmtId="1" fontId="5" fillId="5" borderId="86" xfId="0" applyNumberFormat="1" applyFont="1" applyFill="1" applyBorder="1" applyAlignment="1">
      <alignment horizontal="center" vertical="center" wrapText="1"/>
    </xf>
    <xf numFmtId="0" fontId="0" fillId="0" borderId="90" xfId="0" applyBorder="1" applyAlignment="1">
      <alignment horizontal="center" vertical="center" wrapText="1"/>
    </xf>
    <xf numFmtId="0" fontId="4" fillId="0" borderId="149" xfId="0" applyFont="1" applyBorder="1" applyAlignment="1">
      <alignment horizontal="left" vertical="center" wrapText="1" indent="1"/>
    </xf>
    <xf numFmtId="1" fontId="6" fillId="5" borderId="152" xfId="0" applyNumberFormat="1" applyFont="1" applyFill="1" applyBorder="1" applyAlignment="1">
      <alignment horizontal="left" vertical="center" wrapText="1" indent="1"/>
    </xf>
    <xf numFmtId="1" fontId="6" fillId="5" borderId="108" xfId="0" applyNumberFormat="1" applyFont="1" applyFill="1" applyBorder="1" applyAlignment="1">
      <alignment horizontal="left" vertical="center" wrapText="1" indent="1"/>
    </xf>
    <xf numFmtId="0" fontId="9" fillId="5" borderId="108" xfId="0" applyFont="1" applyFill="1" applyBorder="1" applyAlignment="1">
      <alignment horizontal="left" vertical="center" wrapText="1" indent="1"/>
    </xf>
    <xf numFmtId="0" fontId="9" fillId="5" borderId="153" xfId="0" applyFont="1" applyFill="1" applyBorder="1" applyAlignment="1">
      <alignment horizontal="left" vertical="center" wrapText="1" indent="1"/>
    </xf>
    <xf numFmtId="1" fontId="5" fillId="3" borderId="39" xfId="0" applyNumberFormat="1" applyFont="1" applyFill="1" applyBorder="1" applyAlignment="1">
      <alignment horizontal="left" vertical="center" wrapText="1" indent="1"/>
    </xf>
    <xf numFmtId="0" fontId="4" fillId="0" borderId="38" xfId="0" applyFont="1" applyBorder="1" applyAlignment="1">
      <alignment horizontal="left" vertical="center" wrapText="1" indent="1"/>
    </xf>
    <xf numFmtId="0" fontId="4" fillId="0" borderId="151" xfId="0" applyFont="1" applyBorder="1" applyAlignment="1">
      <alignment horizontal="left" vertical="center" wrapText="1" indent="1"/>
    </xf>
    <xf numFmtId="1" fontId="1" fillId="5" borderId="199" xfId="0" applyNumberFormat="1" applyFont="1" applyFill="1" applyBorder="1" applyAlignment="1">
      <alignment horizontal="left" vertical="center" wrapText="1" indent="1"/>
    </xf>
    <xf numFmtId="1" fontId="1" fillId="5" borderId="200" xfId="0" applyNumberFormat="1" applyFont="1" applyFill="1" applyBorder="1" applyAlignment="1">
      <alignment horizontal="left" vertical="center" wrapText="1" indent="1"/>
    </xf>
    <xf numFmtId="0" fontId="15" fillId="5" borderId="200" xfId="0" applyFont="1" applyFill="1" applyBorder="1" applyAlignment="1">
      <alignment horizontal="left" vertical="center" wrapText="1" indent="1"/>
    </xf>
    <xf numFmtId="0" fontId="15" fillId="5" borderId="201" xfId="0" applyFont="1" applyFill="1" applyBorder="1" applyAlignment="1">
      <alignment horizontal="left" vertical="center" wrapText="1" indent="1"/>
    </xf>
    <xf numFmtId="1" fontId="6" fillId="5" borderId="113" xfId="0" applyNumberFormat="1" applyFont="1" applyFill="1" applyBorder="1" applyAlignment="1">
      <alignment horizontal="left" vertical="center" wrapText="1" indent="1"/>
    </xf>
    <xf numFmtId="1" fontId="6" fillId="5" borderId="43" xfId="0" applyNumberFormat="1" applyFont="1" applyFill="1" applyBorder="1" applyAlignment="1">
      <alignment horizontal="left" vertical="center" wrapText="1" indent="1"/>
    </xf>
    <xf numFmtId="0" fontId="9" fillId="5" borderId="43" xfId="0" applyFont="1" applyFill="1" applyBorder="1" applyAlignment="1">
      <alignment horizontal="left" vertical="center" wrapText="1" indent="1"/>
    </xf>
    <xf numFmtId="0" fontId="9" fillId="5" borderId="109" xfId="0" applyFont="1" applyFill="1" applyBorder="1" applyAlignment="1">
      <alignment horizontal="left" vertical="center" wrapText="1" indent="1"/>
    </xf>
    <xf numFmtId="1" fontId="5" fillId="5" borderId="120" xfId="0" applyNumberFormat="1" applyFont="1" applyFill="1" applyBorder="1" applyAlignment="1">
      <alignment horizontal="center" vertical="center" wrapText="1"/>
    </xf>
    <xf numFmtId="0" fontId="9" fillId="0" borderId="121" xfId="0" applyFont="1" applyBorder="1" applyAlignment="1">
      <alignment horizontal="center" vertical="center" wrapText="1"/>
    </xf>
    <xf numFmtId="1" fontId="6" fillId="5" borderId="164" xfId="0" applyNumberFormat="1" applyFont="1" applyFill="1" applyBorder="1" applyAlignment="1">
      <alignment horizontal="left" vertical="center" wrapText="1" indent="1"/>
    </xf>
    <xf numFmtId="1" fontId="6" fillId="5" borderId="80" xfId="0" applyNumberFormat="1" applyFont="1" applyFill="1" applyBorder="1" applyAlignment="1">
      <alignment horizontal="left" vertical="center" wrapText="1" indent="1"/>
    </xf>
    <xf numFmtId="1" fontId="6" fillId="5" borderId="130" xfId="0" applyNumberFormat="1" applyFont="1" applyFill="1" applyBorder="1" applyAlignment="1">
      <alignment horizontal="left" vertical="center" wrapText="1" indent="1"/>
    </xf>
    <xf numFmtId="0" fontId="9" fillId="5" borderId="130" xfId="0" applyFont="1" applyFill="1" applyBorder="1" applyAlignment="1">
      <alignment horizontal="left" vertical="center" wrapText="1" indent="1"/>
    </xf>
    <xf numFmtId="0" fontId="9" fillId="5" borderId="4" xfId="0" applyFont="1" applyFill="1" applyBorder="1" applyAlignment="1">
      <alignment horizontal="left" vertical="center" wrapText="1" indent="1"/>
    </xf>
    <xf numFmtId="1" fontId="5" fillId="3" borderId="42" xfId="0" applyNumberFormat="1" applyFont="1" applyFill="1" applyBorder="1" applyAlignment="1" applyProtection="1">
      <alignment horizontal="center" vertical="center"/>
      <protection locked="0"/>
    </xf>
    <xf numFmtId="0" fontId="0" fillId="0" borderId="109" xfId="0" applyBorder="1" applyAlignment="1" applyProtection="1">
      <alignment horizontal="center" vertical="center"/>
      <protection locked="0"/>
    </xf>
    <xf numFmtId="1" fontId="5" fillId="3" borderId="113" xfId="0" applyNumberFormat="1" applyFont="1" applyFill="1" applyBorder="1" applyAlignment="1" applyProtection="1">
      <alignment horizontal="center" vertical="center"/>
      <protection locked="0"/>
    </xf>
    <xf numFmtId="0" fontId="0" fillId="0" borderId="44" xfId="0" applyBorder="1" applyAlignment="1" applyProtection="1">
      <alignment horizontal="center" vertical="center"/>
      <protection locked="0"/>
    </xf>
    <xf numFmtId="1" fontId="5" fillId="3" borderId="11" xfId="0" applyNumberFormat="1" applyFont="1" applyFill="1" applyBorder="1" applyAlignment="1">
      <alignment horizontal="left" vertical="center" indent="1"/>
    </xf>
    <xf numFmtId="0" fontId="0" fillId="0" borderId="12" xfId="0" applyBorder="1" applyAlignment="1">
      <alignment horizontal="left" indent="1"/>
    </xf>
    <xf numFmtId="0" fontId="0" fillId="0" borderId="180" xfId="0" applyBorder="1" applyAlignment="1">
      <alignment horizontal="left" indent="1"/>
    </xf>
    <xf numFmtId="1" fontId="5" fillId="5" borderId="6" xfId="0" applyNumberFormat="1" applyFont="1" applyFill="1" applyBorder="1" applyAlignment="1">
      <alignment horizontal="center" vertical="center"/>
    </xf>
    <xf numFmtId="0" fontId="0" fillId="0" borderId="130"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1" fontId="5" fillId="5" borderId="182" xfId="0" applyNumberFormat="1" applyFont="1" applyFill="1" applyBorder="1" applyAlignment="1">
      <alignment horizontal="center" vertical="center"/>
    </xf>
    <xf numFmtId="0" fontId="0" fillId="0" borderId="183" xfId="0" applyBorder="1" applyAlignment="1">
      <alignment horizontal="center" vertical="center"/>
    </xf>
    <xf numFmtId="1" fontId="1" fillId="5" borderId="152" xfId="0" applyNumberFormat="1" applyFont="1" applyFill="1" applyBorder="1" applyAlignment="1">
      <alignment horizontal="left" vertical="center" wrapText="1" indent="1"/>
    </xf>
    <xf numFmtId="1" fontId="1" fillId="5" borderId="108" xfId="0" applyNumberFormat="1" applyFont="1" applyFill="1" applyBorder="1" applyAlignment="1">
      <alignment horizontal="left" vertical="center" wrapText="1" indent="1"/>
    </xf>
    <xf numFmtId="0" fontId="15" fillId="5" borderId="108" xfId="0" applyFont="1" applyFill="1" applyBorder="1" applyAlignment="1">
      <alignment horizontal="left" vertical="center" wrapText="1" indent="1"/>
    </xf>
    <xf numFmtId="0" fontId="15" fillId="5" borderId="153" xfId="0" applyFont="1" applyFill="1" applyBorder="1" applyAlignment="1">
      <alignment horizontal="left" vertical="center" wrapText="1" indent="1"/>
    </xf>
    <xf numFmtId="1" fontId="5" fillId="3" borderId="77" xfId="0" applyNumberFormat="1" applyFont="1" applyFill="1" applyBorder="1" applyAlignment="1" applyProtection="1">
      <alignment horizontal="center" vertical="center"/>
      <protection locked="0"/>
    </xf>
    <xf numFmtId="0" fontId="0" fillId="0" borderId="136" xfId="0" applyBorder="1" applyAlignment="1" applyProtection="1">
      <alignment horizontal="center" vertical="center"/>
      <protection locked="0"/>
    </xf>
    <xf numFmtId="0" fontId="0" fillId="0" borderId="75" xfId="0" applyBorder="1" applyAlignment="1" applyProtection="1">
      <alignment horizontal="center" vertical="center"/>
      <protection locked="0"/>
    </xf>
  </cellXfs>
  <cellStyles count="1">
    <cellStyle name="Normal" xfId="0" builtinId="0"/>
  </cellStyles>
  <dxfs count="7">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2" defaultPivotStyle="PivotStyleLight16"/>
  <colors>
    <mruColors>
      <color rgb="FFC2D8D8"/>
      <color rgb="FF33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8" Type="http://schemas.openxmlformats.org/officeDocument/2006/relationships/image" Target="../media/image16.png"/><Relationship Id="rId13" Type="http://schemas.openxmlformats.org/officeDocument/2006/relationships/image" Target="../media/image21.png"/><Relationship Id="rId18" Type="http://schemas.openxmlformats.org/officeDocument/2006/relationships/image" Target="../media/image26.png"/><Relationship Id="rId3" Type="http://schemas.openxmlformats.org/officeDocument/2006/relationships/image" Target="../media/image11.png"/><Relationship Id="rId21" Type="http://schemas.openxmlformats.org/officeDocument/2006/relationships/image" Target="../media/image29.png"/><Relationship Id="rId7" Type="http://schemas.openxmlformats.org/officeDocument/2006/relationships/image" Target="../media/image15.png"/><Relationship Id="rId12" Type="http://schemas.openxmlformats.org/officeDocument/2006/relationships/image" Target="../media/image20.png"/><Relationship Id="rId17" Type="http://schemas.openxmlformats.org/officeDocument/2006/relationships/image" Target="../media/image25.png"/><Relationship Id="rId2" Type="http://schemas.openxmlformats.org/officeDocument/2006/relationships/image" Target="../media/image10.png"/><Relationship Id="rId16" Type="http://schemas.openxmlformats.org/officeDocument/2006/relationships/image" Target="../media/image24.png"/><Relationship Id="rId20" Type="http://schemas.openxmlformats.org/officeDocument/2006/relationships/image" Target="../media/image28.png"/><Relationship Id="rId1" Type="http://schemas.openxmlformats.org/officeDocument/2006/relationships/image" Target="../media/image1.png"/><Relationship Id="rId6" Type="http://schemas.openxmlformats.org/officeDocument/2006/relationships/image" Target="../media/image14.png"/><Relationship Id="rId11" Type="http://schemas.openxmlformats.org/officeDocument/2006/relationships/image" Target="../media/image19.png"/><Relationship Id="rId5" Type="http://schemas.openxmlformats.org/officeDocument/2006/relationships/image" Target="../media/image13.png"/><Relationship Id="rId15" Type="http://schemas.openxmlformats.org/officeDocument/2006/relationships/image" Target="../media/image23.png"/><Relationship Id="rId10" Type="http://schemas.openxmlformats.org/officeDocument/2006/relationships/image" Target="../media/image18.png"/><Relationship Id="rId19" Type="http://schemas.openxmlformats.org/officeDocument/2006/relationships/image" Target="../media/image27.png"/><Relationship Id="rId4" Type="http://schemas.openxmlformats.org/officeDocument/2006/relationships/image" Target="../media/image12.png"/><Relationship Id="rId9" Type="http://schemas.openxmlformats.org/officeDocument/2006/relationships/image" Target="../media/image17.png"/><Relationship Id="rId14" Type="http://schemas.openxmlformats.org/officeDocument/2006/relationships/image" Target="../media/image22.png"/><Relationship Id="rId22" Type="http://schemas.openxmlformats.org/officeDocument/2006/relationships/image" Target="../media/image30.png"/></Relationships>
</file>

<file path=xl/drawings/_rels/drawing3.xml.rels><?xml version="1.0" encoding="UTF-8" standalone="yes"?>
<Relationships xmlns="http://schemas.openxmlformats.org/package/2006/relationships"><Relationship Id="rId8" Type="http://schemas.openxmlformats.org/officeDocument/2006/relationships/image" Target="../media/image37.png"/><Relationship Id="rId13" Type="http://schemas.openxmlformats.org/officeDocument/2006/relationships/image" Target="../media/image42.png"/><Relationship Id="rId18" Type="http://schemas.openxmlformats.org/officeDocument/2006/relationships/image" Target="../media/image47.png"/><Relationship Id="rId3" Type="http://schemas.openxmlformats.org/officeDocument/2006/relationships/image" Target="../media/image32.png"/><Relationship Id="rId21" Type="http://schemas.openxmlformats.org/officeDocument/2006/relationships/image" Target="../media/image50.png"/><Relationship Id="rId7" Type="http://schemas.openxmlformats.org/officeDocument/2006/relationships/image" Target="../media/image36.png"/><Relationship Id="rId12" Type="http://schemas.openxmlformats.org/officeDocument/2006/relationships/image" Target="../media/image41.png"/><Relationship Id="rId17" Type="http://schemas.openxmlformats.org/officeDocument/2006/relationships/image" Target="../media/image46.png"/><Relationship Id="rId25" Type="http://schemas.openxmlformats.org/officeDocument/2006/relationships/image" Target="../media/image54.png"/><Relationship Id="rId2" Type="http://schemas.openxmlformats.org/officeDocument/2006/relationships/image" Target="../media/image31.png"/><Relationship Id="rId16" Type="http://schemas.openxmlformats.org/officeDocument/2006/relationships/image" Target="../media/image45.png"/><Relationship Id="rId20" Type="http://schemas.openxmlformats.org/officeDocument/2006/relationships/image" Target="../media/image49.png"/><Relationship Id="rId1" Type="http://schemas.openxmlformats.org/officeDocument/2006/relationships/image" Target="../media/image1.png"/><Relationship Id="rId6" Type="http://schemas.openxmlformats.org/officeDocument/2006/relationships/image" Target="../media/image35.png"/><Relationship Id="rId11" Type="http://schemas.openxmlformats.org/officeDocument/2006/relationships/image" Target="../media/image40.png"/><Relationship Id="rId24" Type="http://schemas.openxmlformats.org/officeDocument/2006/relationships/image" Target="../media/image53.png"/><Relationship Id="rId5" Type="http://schemas.openxmlformats.org/officeDocument/2006/relationships/image" Target="../media/image34.png"/><Relationship Id="rId15" Type="http://schemas.openxmlformats.org/officeDocument/2006/relationships/image" Target="../media/image44.png"/><Relationship Id="rId23" Type="http://schemas.openxmlformats.org/officeDocument/2006/relationships/image" Target="../media/image52.png"/><Relationship Id="rId10" Type="http://schemas.openxmlformats.org/officeDocument/2006/relationships/image" Target="../media/image39.png"/><Relationship Id="rId19" Type="http://schemas.openxmlformats.org/officeDocument/2006/relationships/image" Target="../media/image48.png"/><Relationship Id="rId4" Type="http://schemas.openxmlformats.org/officeDocument/2006/relationships/image" Target="../media/image33.png"/><Relationship Id="rId9" Type="http://schemas.openxmlformats.org/officeDocument/2006/relationships/image" Target="../media/image38.png"/><Relationship Id="rId14" Type="http://schemas.openxmlformats.org/officeDocument/2006/relationships/image" Target="../media/image43.png"/><Relationship Id="rId22" Type="http://schemas.openxmlformats.org/officeDocument/2006/relationships/image" Target="../media/image51.png"/></Relationships>
</file>

<file path=xl/drawings/_rels/drawing4.xml.rels><?xml version="1.0" encoding="UTF-8" standalone="yes"?>
<Relationships xmlns="http://schemas.openxmlformats.org/package/2006/relationships"><Relationship Id="rId8" Type="http://schemas.openxmlformats.org/officeDocument/2006/relationships/image" Target="../media/image61.png"/><Relationship Id="rId13" Type="http://schemas.openxmlformats.org/officeDocument/2006/relationships/image" Target="../media/image66.png"/><Relationship Id="rId3" Type="http://schemas.openxmlformats.org/officeDocument/2006/relationships/image" Target="../media/image56.png"/><Relationship Id="rId7" Type="http://schemas.openxmlformats.org/officeDocument/2006/relationships/image" Target="../media/image60.png"/><Relationship Id="rId12" Type="http://schemas.openxmlformats.org/officeDocument/2006/relationships/image" Target="../media/image65.png"/><Relationship Id="rId2" Type="http://schemas.openxmlformats.org/officeDocument/2006/relationships/image" Target="../media/image55.png"/><Relationship Id="rId1" Type="http://schemas.openxmlformats.org/officeDocument/2006/relationships/image" Target="../media/image1.png"/><Relationship Id="rId6" Type="http://schemas.openxmlformats.org/officeDocument/2006/relationships/image" Target="../media/image59.png"/><Relationship Id="rId11" Type="http://schemas.openxmlformats.org/officeDocument/2006/relationships/image" Target="../media/image64.png"/><Relationship Id="rId5" Type="http://schemas.openxmlformats.org/officeDocument/2006/relationships/image" Target="../media/image58.png"/><Relationship Id="rId10" Type="http://schemas.openxmlformats.org/officeDocument/2006/relationships/image" Target="../media/image63.png"/><Relationship Id="rId4" Type="http://schemas.openxmlformats.org/officeDocument/2006/relationships/image" Target="../media/image57.png"/><Relationship Id="rId9" Type="http://schemas.openxmlformats.org/officeDocument/2006/relationships/image" Target="../media/image62.png"/><Relationship Id="rId14" Type="http://schemas.openxmlformats.org/officeDocument/2006/relationships/image" Target="../media/image67.png"/></Relationships>
</file>

<file path=xl/drawings/_rels/drawing5.xml.rels><?xml version="1.0" encoding="UTF-8" standalone="yes"?>
<Relationships xmlns="http://schemas.openxmlformats.org/package/2006/relationships"><Relationship Id="rId3" Type="http://schemas.openxmlformats.org/officeDocument/2006/relationships/image" Target="../media/image52.png"/><Relationship Id="rId7" Type="http://schemas.openxmlformats.org/officeDocument/2006/relationships/image" Target="../media/image71.png"/><Relationship Id="rId2" Type="http://schemas.openxmlformats.org/officeDocument/2006/relationships/image" Target="../media/image48.png"/><Relationship Id="rId1" Type="http://schemas.openxmlformats.org/officeDocument/2006/relationships/image" Target="../media/image1.png"/><Relationship Id="rId6" Type="http://schemas.openxmlformats.org/officeDocument/2006/relationships/image" Target="../media/image70.png"/><Relationship Id="rId5" Type="http://schemas.openxmlformats.org/officeDocument/2006/relationships/image" Target="../media/image69.png"/><Relationship Id="rId4" Type="http://schemas.openxmlformats.org/officeDocument/2006/relationships/image" Target="../media/image68.png"/></Relationships>
</file>

<file path=xl/drawings/_rels/drawing6.xml.rels><?xml version="1.0" encoding="UTF-8" standalone="yes"?>
<Relationships xmlns="http://schemas.openxmlformats.org/package/2006/relationships"><Relationship Id="rId3" Type="http://schemas.openxmlformats.org/officeDocument/2006/relationships/image" Target="../media/image73.png"/><Relationship Id="rId2" Type="http://schemas.openxmlformats.org/officeDocument/2006/relationships/image" Target="../media/image7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75.emf"/><Relationship Id="rId2" Type="http://schemas.openxmlformats.org/officeDocument/2006/relationships/image" Target="../media/image74.emf"/><Relationship Id="rId1" Type="http://schemas.openxmlformats.org/officeDocument/2006/relationships/image" Target="../media/image1.png"/><Relationship Id="rId6" Type="http://schemas.openxmlformats.org/officeDocument/2006/relationships/image" Target="../media/image78.emf"/><Relationship Id="rId5" Type="http://schemas.openxmlformats.org/officeDocument/2006/relationships/image" Target="../media/image77.emf"/><Relationship Id="rId4" Type="http://schemas.openxmlformats.org/officeDocument/2006/relationships/image" Target="../media/image76.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9.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9.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9.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9.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9.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9.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5</xdr:col>
      <xdr:colOff>571500</xdr:colOff>
      <xdr:row>0</xdr:row>
      <xdr:rowOff>95250</xdr:rowOff>
    </xdr:from>
    <xdr:to>
      <xdr:col>6</xdr:col>
      <xdr:colOff>1187606</xdr:colOff>
      <xdr:row>1</xdr:row>
      <xdr:rowOff>19049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86425" y="95250"/>
          <a:ext cx="1806731" cy="428624"/>
        </a:xfrm>
        <a:prstGeom prst="rect">
          <a:avLst/>
        </a:prstGeom>
      </xdr:spPr>
    </xdr:pic>
    <xdr:clientData/>
  </xdr:twoCellAnchor>
  <xdr:twoCellAnchor editAs="oneCell">
    <xdr:from>
      <xdr:col>1</xdr:col>
      <xdr:colOff>276225</xdr:colOff>
      <xdr:row>14</xdr:row>
      <xdr:rowOff>28575</xdr:rowOff>
    </xdr:from>
    <xdr:to>
      <xdr:col>1</xdr:col>
      <xdr:colOff>895273</xdr:colOff>
      <xdr:row>14</xdr:row>
      <xdr:rowOff>323813</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628650" y="4714875"/>
          <a:ext cx="619048" cy="295238"/>
        </a:xfrm>
        <a:prstGeom prst="rect">
          <a:avLst/>
        </a:prstGeom>
      </xdr:spPr>
    </xdr:pic>
    <xdr:clientData/>
  </xdr:twoCellAnchor>
  <xdr:twoCellAnchor editAs="oneCell">
    <xdr:from>
      <xdr:col>1</xdr:col>
      <xdr:colOff>266700</xdr:colOff>
      <xdr:row>7</xdr:row>
      <xdr:rowOff>57150</xdr:rowOff>
    </xdr:from>
    <xdr:to>
      <xdr:col>1</xdr:col>
      <xdr:colOff>895271</xdr:colOff>
      <xdr:row>7</xdr:row>
      <xdr:rowOff>276198</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stretch>
          <a:fillRect/>
        </a:stretch>
      </xdr:blipFill>
      <xdr:spPr>
        <a:xfrm>
          <a:off x="619125" y="2343150"/>
          <a:ext cx="628571" cy="219048"/>
        </a:xfrm>
        <a:prstGeom prst="rect">
          <a:avLst/>
        </a:prstGeom>
      </xdr:spPr>
    </xdr:pic>
    <xdr:clientData/>
  </xdr:twoCellAnchor>
  <xdr:twoCellAnchor editAs="oneCell">
    <xdr:from>
      <xdr:col>1</xdr:col>
      <xdr:colOff>266700</xdr:colOff>
      <xdr:row>8</xdr:row>
      <xdr:rowOff>47625</xdr:rowOff>
    </xdr:from>
    <xdr:to>
      <xdr:col>1</xdr:col>
      <xdr:colOff>895271</xdr:colOff>
      <xdr:row>8</xdr:row>
      <xdr:rowOff>276196</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4"/>
        <a:stretch>
          <a:fillRect/>
        </a:stretch>
      </xdr:blipFill>
      <xdr:spPr>
        <a:xfrm>
          <a:off x="619125" y="2676525"/>
          <a:ext cx="628571" cy="228571"/>
        </a:xfrm>
        <a:prstGeom prst="rect">
          <a:avLst/>
        </a:prstGeom>
      </xdr:spPr>
    </xdr:pic>
    <xdr:clientData/>
  </xdr:twoCellAnchor>
  <xdr:twoCellAnchor editAs="oneCell">
    <xdr:from>
      <xdr:col>1</xdr:col>
      <xdr:colOff>276225</xdr:colOff>
      <xdr:row>9</xdr:row>
      <xdr:rowOff>57150</xdr:rowOff>
    </xdr:from>
    <xdr:to>
      <xdr:col>1</xdr:col>
      <xdr:colOff>904796</xdr:colOff>
      <xdr:row>9</xdr:row>
      <xdr:rowOff>295245</xdr:rowOff>
    </xdr:to>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5"/>
        <a:stretch>
          <a:fillRect/>
        </a:stretch>
      </xdr:blipFill>
      <xdr:spPr>
        <a:xfrm>
          <a:off x="628650" y="3028950"/>
          <a:ext cx="628571" cy="238095"/>
        </a:xfrm>
        <a:prstGeom prst="rect">
          <a:avLst/>
        </a:prstGeom>
      </xdr:spPr>
    </xdr:pic>
    <xdr:clientData/>
  </xdr:twoCellAnchor>
  <xdr:twoCellAnchor editAs="oneCell">
    <xdr:from>
      <xdr:col>1</xdr:col>
      <xdr:colOff>276225</xdr:colOff>
      <xdr:row>10</xdr:row>
      <xdr:rowOff>47625</xdr:rowOff>
    </xdr:from>
    <xdr:to>
      <xdr:col>1</xdr:col>
      <xdr:colOff>904796</xdr:colOff>
      <xdr:row>10</xdr:row>
      <xdr:rowOff>304768</xdr:rowOff>
    </xdr:to>
    <xdr:pic>
      <xdr:nvPicPr>
        <xdr:cNvPr id="10" name="Picture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6"/>
        <a:stretch>
          <a:fillRect/>
        </a:stretch>
      </xdr:blipFill>
      <xdr:spPr>
        <a:xfrm>
          <a:off x="628650" y="3362325"/>
          <a:ext cx="628571" cy="257143"/>
        </a:xfrm>
        <a:prstGeom prst="rect">
          <a:avLst/>
        </a:prstGeom>
      </xdr:spPr>
    </xdr:pic>
    <xdr:clientData/>
  </xdr:twoCellAnchor>
  <xdr:twoCellAnchor editAs="oneCell">
    <xdr:from>
      <xdr:col>1</xdr:col>
      <xdr:colOff>276225</xdr:colOff>
      <xdr:row>11</xdr:row>
      <xdr:rowOff>57150</xdr:rowOff>
    </xdr:from>
    <xdr:to>
      <xdr:col>1</xdr:col>
      <xdr:colOff>895273</xdr:colOff>
      <xdr:row>11</xdr:row>
      <xdr:rowOff>295245</xdr:rowOff>
    </xdr:to>
    <xdr:pic>
      <xdr:nvPicPr>
        <xdr:cNvPr id="11" name="Picture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7"/>
        <a:stretch>
          <a:fillRect/>
        </a:stretch>
      </xdr:blipFill>
      <xdr:spPr>
        <a:xfrm>
          <a:off x="628650" y="3714750"/>
          <a:ext cx="619048" cy="238095"/>
        </a:xfrm>
        <a:prstGeom prst="rect">
          <a:avLst/>
        </a:prstGeom>
      </xdr:spPr>
    </xdr:pic>
    <xdr:clientData/>
  </xdr:twoCellAnchor>
  <xdr:twoCellAnchor editAs="oneCell">
    <xdr:from>
      <xdr:col>1</xdr:col>
      <xdr:colOff>276225</xdr:colOff>
      <xdr:row>12</xdr:row>
      <xdr:rowOff>66675</xdr:rowOff>
    </xdr:from>
    <xdr:to>
      <xdr:col>1</xdr:col>
      <xdr:colOff>895273</xdr:colOff>
      <xdr:row>12</xdr:row>
      <xdr:rowOff>304770</xdr:rowOff>
    </xdr:to>
    <xdr:pic>
      <xdr:nvPicPr>
        <xdr:cNvPr id="12" name="Picture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7"/>
        <a:stretch>
          <a:fillRect/>
        </a:stretch>
      </xdr:blipFill>
      <xdr:spPr>
        <a:xfrm>
          <a:off x="628650" y="4067175"/>
          <a:ext cx="619048" cy="238095"/>
        </a:xfrm>
        <a:prstGeom prst="rect">
          <a:avLst/>
        </a:prstGeom>
      </xdr:spPr>
    </xdr:pic>
    <xdr:clientData/>
  </xdr:twoCellAnchor>
  <xdr:twoCellAnchor editAs="oneCell">
    <xdr:from>
      <xdr:col>1</xdr:col>
      <xdr:colOff>266700</xdr:colOff>
      <xdr:row>13</xdr:row>
      <xdr:rowOff>47625</xdr:rowOff>
    </xdr:from>
    <xdr:to>
      <xdr:col>1</xdr:col>
      <xdr:colOff>895271</xdr:colOff>
      <xdr:row>13</xdr:row>
      <xdr:rowOff>314292</xdr:rowOff>
    </xdr:to>
    <xdr:pic>
      <xdr:nvPicPr>
        <xdr:cNvPr id="14" name="Picture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8"/>
        <a:stretch>
          <a:fillRect/>
        </a:stretch>
      </xdr:blipFill>
      <xdr:spPr>
        <a:xfrm>
          <a:off x="619125" y="4391025"/>
          <a:ext cx="628571" cy="266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114300</xdr:colOff>
      <xdr:row>0</xdr:row>
      <xdr:rowOff>95250</xdr:rowOff>
    </xdr:from>
    <xdr:to>
      <xdr:col>7</xdr:col>
      <xdr:colOff>959006</xdr:colOff>
      <xdr:row>1</xdr:row>
      <xdr:rowOff>19049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34050" y="95250"/>
          <a:ext cx="1806731" cy="428624"/>
        </a:xfrm>
        <a:prstGeom prst="rect">
          <a:avLst/>
        </a:prstGeom>
      </xdr:spPr>
    </xdr:pic>
    <xdr:clientData/>
  </xdr:twoCellAnchor>
  <xdr:twoCellAnchor editAs="oneCell">
    <xdr:from>
      <xdr:col>2</xdr:col>
      <xdr:colOff>409575</xdr:colOff>
      <xdr:row>7</xdr:row>
      <xdr:rowOff>19050</xdr:rowOff>
    </xdr:from>
    <xdr:to>
      <xdr:col>2</xdr:col>
      <xdr:colOff>1038146</xdr:colOff>
      <xdr:row>7</xdr:row>
      <xdr:rowOff>247621</xdr:rowOff>
    </xdr:to>
    <xdr:pic>
      <xdr:nvPicPr>
        <xdr:cNvPr id="27" name="Picture 26">
          <a:extLst>
            <a:ext uri="{FF2B5EF4-FFF2-40B4-BE49-F238E27FC236}">
              <a16:creationId xmlns:a16="http://schemas.microsoft.com/office/drawing/2014/main" id="{1C5F5B60-7923-4381-8397-097DE3322B78}"/>
            </a:ext>
          </a:extLst>
        </xdr:cNvPr>
        <xdr:cNvPicPr>
          <a:picLocks noChangeAspect="1"/>
        </xdr:cNvPicPr>
      </xdr:nvPicPr>
      <xdr:blipFill>
        <a:blip xmlns:r="http://schemas.openxmlformats.org/officeDocument/2006/relationships" r:embed="rId2"/>
        <a:stretch>
          <a:fillRect/>
        </a:stretch>
      </xdr:blipFill>
      <xdr:spPr>
        <a:xfrm>
          <a:off x="1952625" y="2047875"/>
          <a:ext cx="628571" cy="228571"/>
        </a:xfrm>
        <a:prstGeom prst="rect">
          <a:avLst/>
        </a:prstGeom>
      </xdr:spPr>
    </xdr:pic>
    <xdr:clientData/>
  </xdr:twoCellAnchor>
  <xdr:twoCellAnchor editAs="oneCell">
    <xdr:from>
      <xdr:col>2</xdr:col>
      <xdr:colOff>342900</xdr:colOff>
      <xdr:row>8</xdr:row>
      <xdr:rowOff>28575</xdr:rowOff>
    </xdr:from>
    <xdr:to>
      <xdr:col>2</xdr:col>
      <xdr:colOff>1038138</xdr:colOff>
      <xdr:row>8</xdr:row>
      <xdr:rowOff>247623</xdr:rowOff>
    </xdr:to>
    <xdr:pic>
      <xdr:nvPicPr>
        <xdr:cNvPr id="28" name="Picture 27">
          <a:extLst>
            <a:ext uri="{FF2B5EF4-FFF2-40B4-BE49-F238E27FC236}">
              <a16:creationId xmlns:a16="http://schemas.microsoft.com/office/drawing/2014/main" id="{D41454BB-2BB8-4E3F-A066-F67B377A4926}"/>
            </a:ext>
          </a:extLst>
        </xdr:cNvPr>
        <xdr:cNvPicPr>
          <a:picLocks noChangeAspect="1"/>
        </xdr:cNvPicPr>
      </xdr:nvPicPr>
      <xdr:blipFill>
        <a:blip xmlns:r="http://schemas.openxmlformats.org/officeDocument/2006/relationships" r:embed="rId3"/>
        <a:stretch>
          <a:fillRect/>
        </a:stretch>
      </xdr:blipFill>
      <xdr:spPr>
        <a:xfrm>
          <a:off x="1885950" y="2324100"/>
          <a:ext cx="695238" cy="219048"/>
        </a:xfrm>
        <a:prstGeom prst="rect">
          <a:avLst/>
        </a:prstGeom>
      </xdr:spPr>
    </xdr:pic>
    <xdr:clientData/>
  </xdr:twoCellAnchor>
  <xdr:twoCellAnchor editAs="oneCell">
    <xdr:from>
      <xdr:col>2</xdr:col>
      <xdr:colOff>257175</xdr:colOff>
      <xdr:row>9</xdr:row>
      <xdr:rowOff>28575</xdr:rowOff>
    </xdr:from>
    <xdr:to>
      <xdr:col>2</xdr:col>
      <xdr:colOff>1038127</xdr:colOff>
      <xdr:row>9</xdr:row>
      <xdr:rowOff>247623</xdr:rowOff>
    </xdr:to>
    <xdr:pic>
      <xdr:nvPicPr>
        <xdr:cNvPr id="29" name="Picture 28">
          <a:extLst>
            <a:ext uri="{FF2B5EF4-FFF2-40B4-BE49-F238E27FC236}">
              <a16:creationId xmlns:a16="http://schemas.microsoft.com/office/drawing/2014/main" id="{E0280A8D-B5D2-445A-9CDF-BA4575AED264}"/>
            </a:ext>
          </a:extLst>
        </xdr:cNvPr>
        <xdr:cNvPicPr>
          <a:picLocks noChangeAspect="1"/>
        </xdr:cNvPicPr>
      </xdr:nvPicPr>
      <xdr:blipFill>
        <a:blip xmlns:r="http://schemas.openxmlformats.org/officeDocument/2006/relationships" r:embed="rId4"/>
        <a:stretch>
          <a:fillRect/>
        </a:stretch>
      </xdr:blipFill>
      <xdr:spPr>
        <a:xfrm>
          <a:off x="1800225" y="2590800"/>
          <a:ext cx="780952" cy="219048"/>
        </a:xfrm>
        <a:prstGeom prst="rect">
          <a:avLst/>
        </a:prstGeom>
      </xdr:spPr>
    </xdr:pic>
    <xdr:clientData/>
  </xdr:twoCellAnchor>
  <xdr:twoCellAnchor editAs="oneCell">
    <xdr:from>
      <xdr:col>2</xdr:col>
      <xdr:colOff>104775</xdr:colOff>
      <xdr:row>10</xdr:row>
      <xdr:rowOff>28575</xdr:rowOff>
    </xdr:from>
    <xdr:to>
      <xdr:col>2</xdr:col>
      <xdr:colOff>1038108</xdr:colOff>
      <xdr:row>10</xdr:row>
      <xdr:rowOff>266670</xdr:rowOff>
    </xdr:to>
    <xdr:pic>
      <xdr:nvPicPr>
        <xdr:cNvPr id="32" name="Picture 31">
          <a:extLst>
            <a:ext uri="{FF2B5EF4-FFF2-40B4-BE49-F238E27FC236}">
              <a16:creationId xmlns:a16="http://schemas.microsoft.com/office/drawing/2014/main" id="{5C7DC0DD-D900-42A1-BB49-FEED9F4A5FEE}"/>
            </a:ext>
          </a:extLst>
        </xdr:cNvPr>
        <xdr:cNvPicPr>
          <a:picLocks noChangeAspect="1"/>
        </xdr:cNvPicPr>
      </xdr:nvPicPr>
      <xdr:blipFill>
        <a:blip xmlns:r="http://schemas.openxmlformats.org/officeDocument/2006/relationships" r:embed="rId5"/>
        <a:stretch>
          <a:fillRect/>
        </a:stretch>
      </xdr:blipFill>
      <xdr:spPr>
        <a:xfrm>
          <a:off x="1647825" y="2857500"/>
          <a:ext cx="933333" cy="238095"/>
        </a:xfrm>
        <a:prstGeom prst="rect">
          <a:avLst/>
        </a:prstGeom>
      </xdr:spPr>
    </xdr:pic>
    <xdr:clientData/>
  </xdr:twoCellAnchor>
  <xdr:twoCellAnchor editAs="oneCell">
    <xdr:from>
      <xdr:col>1</xdr:col>
      <xdr:colOff>1143000</xdr:colOff>
      <xdr:row>11</xdr:row>
      <xdr:rowOff>19050</xdr:rowOff>
    </xdr:from>
    <xdr:to>
      <xdr:col>2</xdr:col>
      <xdr:colOff>1047613</xdr:colOff>
      <xdr:row>11</xdr:row>
      <xdr:rowOff>247621</xdr:rowOff>
    </xdr:to>
    <xdr:pic>
      <xdr:nvPicPr>
        <xdr:cNvPr id="33" name="Picture 32">
          <a:extLst>
            <a:ext uri="{FF2B5EF4-FFF2-40B4-BE49-F238E27FC236}">
              <a16:creationId xmlns:a16="http://schemas.microsoft.com/office/drawing/2014/main" id="{AC8C29BE-F468-4E9E-98E7-3ECBA3FE690F}"/>
            </a:ext>
          </a:extLst>
        </xdr:cNvPr>
        <xdr:cNvPicPr>
          <a:picLocks noChangeAspect="1"/>
        </xdr:cNvPicPr>
      </xdr:nvPicPr>
      <xdr:blipFill>
        <a:blip xmlns:r="http://schemas.openxmlformats.org/officeDocument/2006/relationships" r:embed="rId6"/>
        <a:stretch>
          <a:fillRect/>
        </a:stretch>
      </xdr:blipFill>
      <xdr:spPr>
        <a:xfrm>
          <a:off x="1495425" y="3114675"/>
          <a:ext cx="1095238" cy="228571"/>
        </a:xfrm>
        <a:prstGeom prst="rect">
          <a:avLst/>
        </a:prstGeom>
      </xdr:spPr>
    </xdr:pic>
    <xdr:clientData/>
  </xdr:twoCellAnchor>
  <xdr:twoCellAnchor editAs="oneCell">
    <xdr:from>
      <xdr:col>2</xdr:col>
      <xdr:colOff>28575</xdr:colOff>
      <xdr:row>12</xdr:row>
      <xdr:rowOff>19050</xdr:rowOff>
    </xdr:from>
    <xdr:to>
      <xdr:col>2</xdr:col>
      <xdr:colOff>1047623</xdr:colOff>
      <xdr:row>12</xdr:row>
      <xdr:rowOff>257145</xdr:rowOff>
    </xdr:to>
    <xdr:pic>
      <xdr:nvPicPr>
        <xdr:cNvPr id="34" name="Picture 33">
          <a:extLst>
            <a:ext uri="{FF2B5EF4-FFF2-40B4-BE49-F238E27FC236}">
              <a16:creationId xmlns:a16="http://schemas.microsoft.com/office/drawing/2014/main" id="{8858929B-D5EF-4F27-A503-E1C0A9FC4465}"/>
            </a:ext>
          </a:extLst>
        </xdr:cNvPr>
        <xdr:cNvPicPr>
          <a:picLocks noChangeAspect="1"/>
        </xdr:cNvPicPr>
      </xdr:nvPicPr>
      <xdr:blipFill>
        <a:blip xmlns:r="http://schemas.openxmlformats.org/officeDocument/2006/relationships" r:embed="rId7"/>
        <a:stretch>
          <a:fillRect/>
        </a:stretch>
      </xdr:blipFill>
      <xdr:spPr>
        <a:xfrm>
          <a:off x="1571625" y="3381375"/>
          <a:ext cx="1019048" cy="238095"/>
        </a:xfrm>
        <a:prstGeom prst="rect">
          <a:avLst/>
        </a:prstGeom>
      </xdr:spPr>
    </xdr:pic>
    <xdr:clientData/>
  </xdr:twoCellAnchor>
  <xdr:twoCellAnchor editAs="oneCell">
    <xdr:from>
      <xdr:col>1</xdr:col>
      <xdr:colOff>1143000</xdr:colOff>
      <xdr:row>13</xdr:row>
      <xdr:rowOff>19050</xdr:rowOff>
    </xdr:from>
    <xdr:to>
      <xdr:col>2</xdr:col>
      <xdr:colOff>1038089</xdr:colOff>
      <xdr:row>13</xdr:row>
      <xdr:rowOff>247621</xdr:rowOff>
    </xdr:to>
    <xdr:pic>
      <xdr:nvPicPr>
        <xdr:cNvPr id="35" name="Picture 34">
          <a:extLst>
            <a:ext uri="{FF2B5EF4-FFF2-40B4-BE49-F238E27FC236}">
              <a16:creationId xmlns:a16="http://schemas.microsoft.com/office/drawing/2014/main" id="{A77E01E8-36F4-409E-8BAC-88C633559527}"/>
            </a:ext>
          </a:extLst>
        </xdr:cNvPr>
        <xdr:cNvPicPr>
          <a:picLocks noChangeAspect="1"/>
        </xdr:cNvPicPr>
      </xdr:nvPicPr>
      <xdr:blipFill>
        <a:blip xmlns:r="http://schemas.openxmlformats.org/officeDocument/2006/relationships" r:embed="rId8"/>
        <a:stretch>
          <a:fillRect/>
        </a:stretch>
      </xdr:blipFill>
      <xdr:spPr>
        <a:xfrm>
          <a:off x="1495425" y="3648075"/>
          <a:ext cx="1085714" cy="228571"/>
        </a:xfrm>
        <a:prstGeom prst="rect">
          <a:avLst/>
        </a:prstGeom>
      </xdr:spPr>
    </xdr:pic>
    <xdr:clientData/>
  </xdr:twoCellAnchor>
  <xdr:twoCellAnchor editAs="oneCell">
    <xdr:from>
      <xdr:col>1</xdr:col>
      <xdr:colOff>1066800</xdr:colOff>
      <xdr:row>14</xdr:row>
      <xdr:rowOff>19050</xdr:rowOff>
    </xdr:from>
    <xdr:to>
      <xdr:col>2</xdr:col>
      <xdr:colOff>1038080</xdr:colOff>
      <xdr:row>14</xdr:row>
      <xdr:rowOff>257145</xdr:rowOff>
    </xdr:to>
    <xdr:pic>
      <xdr:nvPicPr>
        <xdr:cNvPr id="36" name="Picture 35">
          <a:extLst>
            <a:ext uri="{FF2B5EF4-FFF2-40B4-BE49-F238E27FC236}">
              <a16:creationId xmlns:a16="http://schemas.microsoft.com/office/drawing/2014/main" id="{CE3247B4-D6A6-4AEC-89F0-95300E86B48F}"/>
            </a:ext>
          </a:extLst>
        </xdr:cNvPr>
        <xdr:cNvPicPr>
          <a:picLocks noChangeAspect="1"/>
        </xdr:cNvPicPr>
      </xdr:nvPicPr>
      <xdr:blipFill>
        <a:blip xmlns:r="http://schemas.openxmlformats.org/officeDocument/2006/relationships" r:embed="rId9"/>
        <a:stretch>
          <a:fillRect/>
        </a:stretch>
      </xdr:blipFill>
      <xdr:spPr>
        <a:xfrm>
          <a:off x="1419225" y="3914775"/>
          <a:ext cx="1161905" cy="238095"/>
        </a:xfrm>
        <a:prstGeom prst="rect">
          <a:avLst/>
        </a:prstGeom>
      </xdr:spPr>
    </xdr:pic>
    <xdr:clientData/>
  </xdr:twoCellAnchor>
  <xdr:twoCellAnchor editAs="oneCell">
    <xdr:from>
      <xdr:col>1</xdr:col>
      <xdr:colOff>990600</xdr:colOff>
      <xdr:row>15</xdr:row>
      <xdr:rowOff>19050</xdr:rowOff>
    </xdr:from>
    <xdr:to>
      <xdr:col>2</xdr:col>
      <xdr:colOff>1047594</xdr:colOff>
      <xdr:row>15</xdr:row>
      <xdr:rowOff>247621</xdr:rowOff>
    </xdr:to>
    <xdr:pic>
      <xdr:nvPicPr>
        <xdr:cNvPr id="37" name="Picture 36">
          <a:extLst>
            <a:ext uri="{FF2B5EF4-FFF2-40B4-BE49-F238E27FC236}">
              <a16:creationId xmlns:a16="http://schemas.microsoft.com/office/drawing/2014/main" id="{F984813B-FBE2-439A-947A-ACF3EF26AD5F}"/>
            </a:ext>
          </a:extLst>
        </xdr:cNvPr>
        <xdr:cNvPicPr>
          <a:picLocks noChangeAspect="1"/>
        </xdr:cNvPicPr>
      </xdr:nvPicPr>
      <xdr:blipFill>
        <a:blip xmlns:r="http://schemas.openxmlformats.org/officeDocument/2006/relationships" r:embed="rId10"/>
        <a:stretch>
          <a:fillRect/>
        </a:stretch>
      </xdr:blipFill>
      <xdr:spPr>
        <a:xfrm>
          <a:off x="1343025" y="4181475"/>
          <a:ext cx="1247619" cy="228571"/>
        </a:xfrm>
        <a:prstGeom prst="rect">
          <a:avLst/>
        </a:prstGeom>
      </xdr:spPr>
    </xdr:pic>
    <xdr:clientData/>
  </xdr:twoCellAnchor>
  <xdr:twoCellAnchor editAs="oneCell">
    <xdr:from>
      <xdr:col>1</xdr:col>
      <xdr:colOff>914400</xdr:colOff>
      <xdr:row>16</xdr:row>
      <xdr:rowOff>19050</xdr:rowOff>
    </xdr:from>
    <xdr:to>
      <xdr:col>2</xdr:col>
      <xdr:colOff>1038061</xdr:colOff>
      <xdr:row>16</xdr:row>
      <xdr:rowOff>257145</xdr:rowOff>
    </xdr:to>
    <xdr:pic>
      <xdr:nvPicPr>
        <xdr:cNvPr id="38" name="Picture 37">
          <a:extLst>
            <a:ext uri="{FF2B5EF4-FFF2-40B4-BE49-F238E27FC236}">
              <a16:creationId xmlns:a16="http://schemas.microsoft.com/office/drawing/2014/main" id="{60352C66-62E6-4360-8825-4CF9DF1C5DBD}"/>
            </a:ext>
          </a:extLst>
        </xdr:cNvPr>
        <xdr:cNvPicPr>
          <a:picLocks noChangeAspect="1"/>
        </xdr:cNvPicPr>
      </xdr:nvPicPr>
      <xdr:blipFill>
        <a:blip xmlns:r="http://schemas.openxmlformats.org/officeDocument/2006/relationships" r:embed="rId11"/>
        <a:stretch>
          <a:fillRect/>
        </a:stretch>
      </xdr:blipFill>
      <xdr:spPr>
        <a:xfrm>
          <a:off x="1266825" y="4448175"/>
          <a:ext cx="1314286" cy="238095"/>
        </a:xfrm>
        <a:prstGeom prst="rect">
          <a:avLst/>
        </a:prstGeom>
      </xdr:spPr>
    </xdr:pic>
    <xdr:clientData/>
  </xdr:twoCellAnchor>
  <xdr:twoCellAnchor editAs="oneCell">
    <xdr:from>
      <xdr:col>1</xdr:col>
      <xdr:colOff>914400</xdr:colOff>
      <xdr:row>17</xdr:row>
      <xdr:rowOff>19050</xdr:rowOff>
    </xdr:from>
    <xdr:to>
      <xdr:col>2</xdr:col>
      <xdr:colOff>1047585</xdr:colOff>
      <xdr:row>17</xdr:row>
      <xdr:rowOff>257145</xdr:rowOff>
    </xdr:to>
    <xdr:pic>
      <xdr:nvPicPr>
        <xdr:cNvPr id="39" name="Picture 38">
          <a:extLst>
            <a:ext uri="{FF2B5EF4-FFF2-40B4-BE49-F238E27FC236}">
              <a16:creationId xmlns:a16="http://schemas.microsoft.com/office/drawing/2014/main" id="{5CF89CD9-F8DD-4818-A7C7-84E1573C812E}"/>
            </a:ext>
          </a:extLst>
        </xdr:cNvPr>
        <xdr:cNvPicPr>
          <a:picLocks noChangeAspect="1"/>
        </xdr:cNvPicPr>
      </xdr:nvPicPr>
      <xdr:blipFill>
        <a:blip xmlns:r="http://schemas.openxmlformats.org/officeDocument/2006/relationships" r:embed="rId12"/>
        <a:stretch>
          <a:fillRect/>
        </a:stretch>
      </xdr:blipFill>
      <xdr:spPr>
        <a:xfrm>
          <a:off x="1266825" y="4714875"/>
          <a:ext cx="1323810" cy="238095"/>
        </a:xfrm>
        <a:prstGeom prst="rect">
          <a:avLst/>
        </a:prstGeom>
      </xdr:spPr>
    </xdr:pic>
    <xdr:clientData/>
  </xdr:twoCellAnchor>
  <xdr:twoCellAnchor editAs="oneCell">
    <xdr:from>
      <xdr:col>1</xdr:col>
      <xdr:colOff>609600</xdr:colOff>
      <xdr:row>18</xdr:row>
      <xdr:rowOff>19050</xdr:rowOff>
    </xdr:from>
    <xdr:to>
      <xdr:col>2</xdr:col>
      <xdr:colOff>1038023</xdr:colOff>
      <xdr:row>18</xdr:row>
      <xdr:rowOff>247621</xdr:rowOff>
    </xdr:to>
    <xdr:pic>
      <xdr:nvPicPr>
        <xdr:cNvPr id="40" name="Picture 39">
          <a:extLst>
            <a:ext uri="{FF2B5EF4-FFF2-40B4-BE49-F238E27FC236}">
              <a16:creationId xmlns:a16="http://schemas.microsoft.com/office/drawing/2014/main" id="{6B1A6009-7EB1-4FA2-981F-D545F84E4B95}"/>
            </a:ext>
          </a:extLst>
        </xdr:cNvPr>
        <xdr:cNvPicPr>
          <a:picLocks noChangeAspect="1"/>
        </xdr:cNvPicPr>
      </xdr:nvPicPr>
      <xdr:blipFill>
        <a:blip xmlns:r="http://schemas.openxmlformats.org/officeDocument/2006/relationships" r:embed="rId13"/>
        <a:stretch>
          <a:fillRect/>
        </a:stretch>
      </xdr:blipFill>
      <xdr:spPr>
        <a:xfrm>
          <a:off x="962025" y="4981575"/>
          <a:ext cx="1619048" cy="228571"/>
        </a:xfrm>
        <a:prstGeom prst="rect">
          <a:avLst/>
        </a:prstGeom>
      </xdr:spPr>
    </xdr:pic>
    <xdr:clientData/>
  </xdr:twoCellAnchor>
  <xdr:twoCellAnchor editAs="oneCell">
    <xdr:from>
      <xdr:col>1</xdr:col>
      <xdr:colOff>990600</xdr:colOff>
      <xdr:row>19</xdr:row>
      <xdr:rowOff>28575</xdr:rowOff>
    </xdr:from>
    <xdr:to>
      <xdr:col>2</xdr:col>
      <xdr:colOff>1038070</xdr:colOff>
      <xdr:row>19</xdr:row>
      <xdr:rowOff>257146</xdr:rowOff>
    </xdr:to>
    <xdr:pic>
      <xdr:nvPicPr>
        <xdr:cNvPr id="41" name="Picture 40">
          <a:extLst>
            <a:ext uri="{FF2B5EF4-FFF2-40B4-BE49-F238E27FC236}">
              <a16:creationId xmlns:a16="http://schemas.microsoft.com/office/drawing/2014/main" id="{95258F68-8651-48FB-877B-53D7DAA3DFC0}"/>
            </a:ext>
          </a:extLst>
        </xdr:cNvPr>
        <xdr:cNvPicPr>
          <a:picLocks noChangeAspect="1"/>
        </xdr:cNvPicPr>
      </xdr:nvPicPr>
      <xdr:blipFill>
        <a:blip xmlns:r="http://schemas.openxmlformats.org/officeDocument/2006/relationships" r:embed="rId14"/>
        <a:stretch>
          <a:fillRect/>
        </a:stretch>
      </xdr:blipFill>
      <xdr:spPr>
        <a:xfrm>
          <a:off x="1343025" y="5257800"/>
          <a:ext cx="1238095" cy="228571"/>
        </a:xfrm>
        <a:prstGeom prst="rect">
          <a:avLst/>
        </a:prstGeom>
      </xdr:spPr>
    </xdr:pic>
    <xdr:clientData/>
  </xdr:twoCellAnchor>
  <xdr:twoCellAnchor editAs="oneCell">
    <xdr:from>
      <xdr:col>1</xdr:col>
      <xdr:colOff>838200</xdr:colOff>
      <xdr:row>20</xdr:row>
      <xdr:rowOff>19050</xdr:rowOff>
    </xdr:from>
    <xdr:to>
      <xdr:col>2</xdr:col>
      <xdr:colOff>1038051</xdr:colOff>
      <xdr:row>20</xdr:row>
      <xdr:rowOff>247621</xdr:rowOff>
    </xdr:to>
    <xdr:pic>
      <xdr:nvPicPr>
        <xdr:cNvPr id="42" name="Picture 41">
          <a:extLst>
            <a:ext uri="{FF2B5EF4-FFF2-40B4-BE49-F238E27FC236}">
              <a16:creationId xmlns:a16="http://schemas.microsoft.com/office/drawing/2014/main" id="{3ECF2A30-955D-407E-9864-C3B67BE2C247}"/>
            </a:ext>
          </a:extLst>
        </xdr:cNvPr>
        <xdr:cNvPicPr>
          <a:picLocks noChangeAspect="1"/>
        </xdr:cNvPicPr>
      </xdr:nvPicPr>
      <xdr:blipFill>
        <a:blip xmlns:r="http://schemas.openxmlformats.org/officeDocument/2006/relationships" r:embed="rId15"/>
        <a:stretch>
          <a:fillRect/>
        </a:stretch>
      </xdr:blipFill>
      <xdr:spPr>
        <a:xfrm>
          <a:off x="1190625" y="5514975"/>
          <a:ext cx="1390476" cy="228571"/>
        </a:xfrm>
        <a:prstGeom prst="rect">
          <a:avLst/>
        </a:prstGeom>
      </xdr:spPr>
    </xdr:pic>
    <xdr:clientData/>
  </xdr:twoCellAnchor>
  <xdr:twoCellAnchor editAs="oneCell">
    <xdr:from>
      <xdr:col>1</xdr:col>
      <xdr:colOff>695325</xdr:colOff>
      <xdr:row>21</xdr:row>
      <xdr:rowOff>28575</xdr:rowOff>
    </xdr:from>
    <xdr:to>
      <xdr:col>2</xdr:col>
      <xdr:colOff>1047557</xdr:colOff>
      <xdr:row>21</xdr:row>
      <xdr:rowOff>257146</xdr:rowOff>
    </xdr:to>
    <xdr:pic>
      <xdr:nvPicPr>
        <xdr:cNvPr id="43" name="Picture 42">
          <a:extLst>
            <a:ext uri="{FF2B5EF4-FFF2-40B4-BE49-F238E27FC236}">
              <a16:creationId xmlns:a16="http://schemas.microsoft.com/office/drawing/2014/main" id="{1C226E00-9948-453D-ACD2-4F957378BF2F}"/>
            </a:ext>
          </a:extLst>
        </xdr:cNvPr>
        <xdr:cNvPicPr>
          <a:picLocks noChangeAspect="1"/>
        </xdr:cNvPicPr>
      </xdr:nvPicPr>
      <xdr:blipFill>
        <a:blip xmlns:r="http://schemas.openxmlformats.org/officeDocument/2006/relationships" r:embed="rId16"/>
        <a:stretch>
          <a:fillRect/>
        </a:stretch>
      </xdr:blipFill>
      <xdr:spPr>
        <a:xfrm>
          <a:off x="1047750" y="5791200"/>
          <a:ext cx="1542857" cy="228571"/>
        </a:xfrm>
        <a:prstGeom prst="rect">
          <a:avLst/>
        </a:prstGeom>
      </xdr:spPr>
    </xdr:pic>
    <xdr:clientData/>
  </xdr:twoCellAnchor>
  <xdr:twoCellAnchor editAs="oneCell">
    <xdr:from>
      <xdr:col>1</xdr:col>
      <xdr:colOff>542925</xdr:colOff>
      <xdr:row>22</xdr:row>
      <xdr:rowOff>19050</xdr:rowOff>
    </xdr:from>
    <xdr:to>
      <xdr:col>2</xdr:col>
      <xdr:colOff>1057062</xdr:colOff>
      <xdr:row>22</xdr:row>
      <xdr:rowOff>247621</xdr:rowOff>
    </xdr:to>
    <xdr:pic>
      <xdr:nvPicPr>
        <xdr:cNvPr id="44" name="Picture 43">
          <a:extLst>
            <a:ext uri="{FF2B5EF4-FFF2-40B4-BE49-F238E27FC236}">
              <a16:creationId xmlns:a16="http://schemas.microsoft.com/office/drawing/2014/main" id="{DA9763EB-0210-4BD0-9089-4F1D8FAE2851}"/>
            </a:ext>
          </a:extLst>
        </xdr:cNvPr>
        <xdr:cNvPicPr>
          <a:picLocks noChangeAspect="1"/>
        </xdr:cNvPicPr>
      </xdr:nvPicPr>
      <xdr:blipFill>
        <a:blip xmlns:r="http://schemas.openxmlformats.org/officeDocument/2006/relationships" r:embed="rId17"/>
        <a:stretch>
          <a:fillRect/>
        </a:stretch>
      </xdr:blipFill>
      <xdr:spPr>
        <a:xfrm>
          <a:off x="895350" y="6048375"/>
          <a:ext cx="1704762" cy="228571"/>
        </a:xfrm>
        <a:prstGeom prst="rect">
          <a:avLst/>
        </a:prstGeom>
      </xdr:spPr>
    </xdr:pic>
    <xdr:clientData/>
  </xdr:twoCellAnchor>
  <xdr:twoCellAnchor editAs="oneCell">
    <xdr:from>
      <xdr:col>1</xdr:col>
      <xdr:colOff>390525</xdr:colOff>
      <xdr:row>23</xdr:row>
      <xdr:rowOff>19050</xdr:rowOff>
    </xdr:from>
    <xdr:to>
      <xdr:col>2</xdr:col>
      <xdr:colOff>1057043</xdr:colOff>
      <xdr:row>23</xdr:row>
      <xdr:rowOff>247621</xdr:rowOff>
    </xdr:to>
    <xdr:pic>
      <xdr:nvPicPr>
        <xdr:cNvPr id="45" name="Picture 44">
          <a:extLst>
            <a:ext uri="{FF2B5EF4-FFF2-40B4-BE49-F238E27FC236}">
              <a16:creationId xmlns:a16="http://schemas.microsoft.com/office/drawing/2014/main" id="{1763F154-1636-44E5-89B1-C651C4A9EF23}"/>
            </a:ext>
          </a:extLst>
        </xdr:cNvPr>
        <xdr:cNvPicPr>
          <a:picLocks noChangeAspect="1"/>
        </xdr:cNvPicPr>
      </xdr:nvPicPr>
      <xdr:blipFill>
        <a:blip xmlns:r="http://schemas.openxmlformats.org/officeDocument/2006/relationships" r:embed="rId18"/>
        <a:stretch>
          <a:fillRect/>
        </a:stretch>
      </xdr:blipFill>
      <xdr:spPr>
        <a:xfrm>
          <a:off x="742950" y="6315075"/>
          <a:ext cx="1857143" cy="228571"/>
        </a:xfrm>
        <a:prstGeom prst="rect">
          <a:avLst/>
        </a:prstGeom>
      </xdr:spPr>
    </xdr:pic>
    <xdr:clientData/>
  </xdr:twoCellAnchor>
  <xdr:twoCellAnchor editAs="oneCell">
    <xdr:from>
      <xdr:col>1</xdr:col>
      <xdr:colOff>238125</xdr:colOff>
      <xdr:row>24</xdr:row>
      <xdr:rowOff>28575</xdr:rowOff>
    </xdr:from>
    <xdr:to>
      <xdr:col>2</xdr:col>
      <xdr:colOff>1047500</xdr:colOff>
      <xdr:row>24</xdr:row>
      <xdr:rowOff>257146</xdr:rowOff>
    </xdr:to>
    <xdr:pic>
      <xdr:nvPicPr>
        <xdr:cNvPr id="46" name="Picture 45">
          <a:extLst>
            <a:ext uri="{FF2B5EF4-FFF2-40B4-BE49-F238E27FC236}">
              <a16:creationId xmlns:a16="http://schemas.microsoft.com/office/drawing/2014/main" id="{409A9956-3817-4FB7-B646-BD99EFCF454C}"/>
            </a:ext>
          </a:extLst>
        </xdr:cNvPr>
        <xdr:cNvPicPr>
          <a:picLocks noChangeAspect="1"/>
        </xdr:cNvPicPr>
      </xdr:nvPicPr>
      <xdr:blipFill>
        <a:blip xmlns:r="http://schemas.openxmlformats.org/officeDocument/2006/relationships" r:embed="rId19"/>
        <a:stretch>
          <a:fillRect/>
        </a:stretch>
      </xdr:blipFill>
      <xdr:spPr>
        <a:xfrm>
          <a:off x="590550" y="6591300"/>
          <a:ext cx="2000000" cy="228571"/>
        </a:xfrm>
        <a:prstGeom prst="rect">
          <a:avLst/>
        </a:prstGeom>
      </xdr:spPr>
    </xdr:pic>
    <xdr:clientData/>
  </xdr:twoCellAnchor>
  <xdr:twoCellAnchor editAs="oneCell">
    <xdr:from>
      <xdr:col>1</xdr:col>
      <xdr:colOff>85725</xdr:colOff>
      <xdr:row>25</xdr:row>
      <xdr:rowOff>19050</xdr:rowOff>
    </xdr:from>
    <xdr:to>
      <xdr:col>2</xdr:col>
      <xdr:colOff>1047481</xdr:colOff>
      <xdr:row>25</xdr:row>
      <xdr:rowOff>257145</xdr:rowOff>
    </xdr:to>
    <xdr:pic>
      <xdr:nvPicPr>
        <xdr:cNvPr id="47" name="Picture 46">
          <a:extLst>
            <a:ext uri="{FF2B5EF4-FFF2-40B4-BE49-F238E27FC236}">
              <a16:creationId xmlns:a16="http://schemas.microsoft.com/office/drawing/2014/main" id="{137A26C3-2E56-4C37-A4D0-DAC455016D74}"/>
            </a:ext>
          </a:extLst>
        </xdr:cNvPr>
        <xdr:cNvPicPr>
          <a:picLocks noChangeAspect="1"/>
        </xdr:cNvPicPr>
      </xdr:nvPicPr>
      <xdr:blipFill>
        <a:blip xmlns:r="http://schemas.openxmlformats.org/officeDocument/2006/relationships" r:embed="rId20"/>
        <a:stretch>
          <a:fillRect/>
        </a:stretch>
      </xdr:blipFill>
      <xdr:spPr>
        <a:xfrm>
          <a:off x="438150" y="6848475"/>
          <a:ext cx="2152381" cy="238095"/>
        </a:xfrm>
        <a:prstGeom prst="rect">
          <a:avLst/>
        </a:prstGeom>
      </xdr:spPr>
    </xdr:pic>
    <xdr:clientData/>
  </xdr:twoCellAnchor>
  <xdr:twoCellAnchor editAs="oneCell">
    <xdr:from>
      <xdr:col>2</xdr:col>
      <xdr:colOff>800100</xdr:colOff>
      <xdr:row>26</xdr:row>
      <xdr:rowOff>28575</xdr:rowOff>
    </xdr:from>
    <xdr:to>
      <xdr:col>2</xdr:col>
      <xdr:colOff>1028671</xdr:colOff>
      <xdr:row>26</xdr:row>
      <xdr:rowOff>257146</xdr:rowOff>
    </xdr:to>
    <xdr:pic>
      <xdr:nvPicPr>
        <xdr:cNvPr id="48" name="Picture 47">
          <a:extLst>
            <a:ext uri="{FF2B5EF4-FFF2-40B4-BE49-F238E27FC236}">
              <a16:creationId xmlns:a16="http://schemas.microsoft.com/office/drawing/2014/main" id="{29C20879-3817-4D07-A9D7-0527605C43DF}"/>
            </a:ext>
          </a:extLst>
        </xdr:cNvPr>
        <xdr:cNvPicPr>
          <a:picLocks noChangeAspect="1"/>
        </xdr:cNvPicPr>
      </xdr:nvPicPr>
      <xdr:blipFill>
        <a:blip xmlns:r="http://schemas.openxmlformats.org/officeDocument/2006/relationships" r:embed="rId21"/>
        <a:stretch>
          <a:fillRect/>
        </a:stretch>
      </xdr:blipFill>
      <xdr:spPr>
        <a:xfrm>
          <a:off x="2343150" y="7124700"/>
          <a:ext cx="228571" cy="228571"/>
        </a:xfrm>
        <a:prstGeom prst="rect">
          <a:avLst/>
        </a:prstGeom>
      </xdr:spPr>
    </xdr:pic>
    <xdr:clientData/>
  </xdr:twoCellAnchor>
  <xdr:twoCellAnchor editAs="oneCell">
    <xdr:from>
      <xdr:col>2</xdr:col>
      <xdr:colOff>666750</xdr:colOff>
      <xdr:row>27</xdr:row>
      <xdr:rowOff>38100</xdr:rowOff>
    </xdr:from>
    <xdr:to>
      <xdr:col>2</xdr:col>
      <xdr:colOff>1019131</xdr:colOff>
      <xdr:row>27</xdr:row>
      <xdr:rowOff>257148</xdr:rowOff>
    </xdr:to>
    <xdr:pic>
      <xdr:nvPicPr>
        <xdr:cNvPr id="49" name="Picture 48">
          <a:extLst>
            <a:ext uri="{FF2B5EF4-FFF2-40B4-BE49-F238E27FC236}">
              <a16:creationId xmlns:a16="http://schemas.microsoft.com/office/drawing/2014/main" id="{A55F2F5F-0F71-4AF4-A275-2E7C880BD7EA}"/>
            </a:ext>
          </a:extLst>
        </xdr:cNvPr>
        <xdr:cNvPicPr>
          <a:picLocks noChangeAspect="1"/>
        </xdr:cNvPicPr>
      </xdr:nvPicPr>
      <xdr:blipFill>
        <a:blip xmlns:r="http://schemas.openxmlformats.org/officeDocument/2006/relationships" r:embed="rId22"/>
        <a:stretch>
          <a:fillRect/>
        </a:stretch>
      </xdr:blipFill>
      <xdr:spPr>
        <a:xfrm>
          <a:off x="2209800" y="7400925"/>
          <a:ext cx="352381" cy="2190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114300</xdr:colOff>
      <xdr:row>0</xdr:row>
      <xdr:rowOff>95250</xdr:rowOff>
    </xdr:from>
    <xdr:to>
      <xdr:col>7</xdr:col>
      <xdr:colOff>959006</xdr:colOff>
      <xdr:row>1</xdr:row>
      <xdr:rowOff>19049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48250" y="95250"/>
          <a:ext cx="1806731" cy="428624"/>
        </a:xfrm>
        <a:prstGeom prst="rect">
          <a:avLst/>
        </a:prstGeom>
      </xdr:spPr>
    </xdr:pic>
    <xdr:clientData/>
  </xdr:twoCellAnchor>
  <xdr:twoCellAnchor editAs="oneCell">
    <xdr:from>
      <xdr:col>2</xdr:col>
      <xdr:colOff>504825</xdr:colOff>
      <xdr:row>7</xdr:row>
      <xdr:rowOff>38100</xdr:rowOff>
    </xdr:from>
    <xdr:to>
      <xdr:col>2</xdr:col>
      <xdr:colOff>800063</xdr:colOff>
      <xdr:row>7</xdr:row>
      <xdr:rowOff>247624</xdr:rowOff>
    </xdr:to>
    <xdr:pic>
      <xdr:nvPicPr>
        <xdr:cNvPr id="26" name="Picture 25">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2"/>
        <a:stretch>
          <a:fillRect/>
        </a:stretch>
      </xdr:blipFill>
      <xdr:spPr>
        <a:xfrm>
          <a:off x="1590675" y="2276475"/>
          <a:ext cx="295238" cy="209524"/>
        </a:xfrm>
        <a:prstGeom prst="rect">
          <a:avLst/>
        </a:prstGeom>
      </xdr:spPr>
    </xdr:pic>
    <xdr:clientData/>
  </xdr:twoCellAnchor>
  <xdr:twoCellAnchor editAs="oneCell">
    <xdr:from>
      <xdr:col>2</xdr:col>
      <xdr:colOff>419100</xdr:colOff>
      <xdr:row>8</xdr:row>
      <xdr:rowOff>19050</xdr:rowOff>
    </xdr:from>
    <xdr:to>
      <xdr:col>2</xdr:col>
      <xdr:colOff>800052</xdr:colOff>
      <xdr:row>8</xdr:row>
      <xdr:rowOff>257145</xdr:rowOff>
    </xdr:to>
    <xdr:pic>
      <xdr:nvPicPr>
        <xdr:cNvPr id="27" name="Picture 26">
          <a:extLst>
            <a:ext uri="{FF2B5EF4-FFF2-40B4-BE49-F238E27FC236}">
              <a16:creationId xmlns:a16="http://schemas.microsoft.com/office/drawing/2014/main" id="{00000000-0008-0000-0300-00001B000000}"/>
            </a:ext>
          </a:extLst>
        </xdr:cNvPr>
        <xdr:cNvPicPr>
          <a:picLocks noChangeAspect="1"/>
        </xdr:cNvPicPr>
      </xdr:nvPicPr>
      <xdr:blipFill>
        <a:blip xmlns:r="http://schemas.openxmlformats.org/officeDocument/2006/relationships" r:embed="rId3"/>
        <a:stretch>
          <a:fillRect/>
        </a:stretch>
      </xdr:blipFill>
      <xdr:spPr>
        <a:xfrm>
          <a:off x="1504950" y="2524125"/>
          <a:ext cx="380952" cy="238095"/>
        </a:xfrm>
        <a:prstGeom prst="rect">
          <a:avLst/>
        </a:prstGeom>
      </xdr:spPr>
    </xdr:pic>
    <xdr:clientData/>
  </xdr:twoCellAnchor>
  <xdr:twoCellAnchor editAs="oneCell">
    <xdr:from>
      <xdr:col>2</xdr:col>
      <xdr:colOff>447675</xdr:colOff>
      <xdr:row>9</xdr:row>
      <xdr:rowOff>28575</xdr:rowOff>
    </xdr:from>
    <xdr:to>
      <xdr:col>2</xdr:col>
      <xdr:colOff>800056</xdr:colOff>
      <xdr:row>9</xdr:row>
      <xdr:rowOff>257146</xdr:rowOff>
    </xdr:to>
    <xdr:pic>
      <xdr:nvPicPr>
        <xdr:cNvPr id="28" name="Picture 27">
          <a:extLst>
            <a:ext uri="{FF2B5EF4-FFF2-40B4-BE49-F238E27FC236}">
              <a16:creationId xmlns:a16="http://schemas.microsoft.com/office/drawing/2014/main" id="{00000000-0008-0000-0300-00001C000000}"/>
            </a:ext>
          </a:extLst>
        </xdr:cNvPr>
        <xdr:cNvPicPr>
          <a:picLocks noChangeAspect="1"/>
        </xdr:cNvPicPr>
      </xdr:nvPicPr>
      <xdr:blipFill>
        <a:blip xmlns:r="http://schemas.openxmlformats.org/officeDocument/2006/relationships" r:embed="rId4"/>
        <a:stretch>
          <a:fillRect/>
        </a:stretch>
      </xdr:blipFill>
      <xdr:spPr>
        <a:xfrm>
          <a:off x="1533525" y="2800350"/>
          <a:ext cx="352381" cy="228571"/>
        </a:xfrm>
        <a:prstGeom prst="rect">
          <a:avLst/>
        </a:prstGeom>
      </xdr:spPr>
    </xdr:pic>
    <xdr:clientData/>
  </xdr:twoCellAnchor>
  <xdr:twoCellAnchor editAs="oneCell">
    <xdr:from>
      <xdr:col>2</xdr:col>
      <xdr:colOff>438150</xdr:colOff>
      <xdr:row>10</xdr:row>
      <xdr:rowOff>38100</xdr:rowOff>
    </xdr:from>
    <xdr:to>
      <xdr:col>2</xdr:col>
      <xdr:colOff>800055</xdr:colOff>
      <xdr:row>10</xdr:row>
      <xdr:rowOff>257148</xdr:rowOff>
    </xdr:to>
    <xdr:pic>
      <xdr:nvPicPr>
        <xdr:cNvPr id="29" name="Picture 28">
          <a:extLst>
            <a:ext uri="{FF2B5EF4-FFF2-40B4-BE49-F238E27FC236}">
              <a16:creationId xmlns:a16="http://schemas.microsoft.com/office/drawing/2014/main" id="{00000000-0008-0000-0300-00001D000000}"/>
            </a:ext>
          </a:extLst>
        </xdr:cNvPr>
        <xdr:cNvPicPr>
          <a:picLocks noChangeAspect="1"/>
        </xdr:cNvPicPr>
      </xdr:nvPicPr>
      <xdr:blipFill>
        <a:blip xmlns:r="http://schemas.openxmlformats.org/officeDocument/2006/relationships" r:embed="rId5"/>
        <a:stretch>
          <a:fillRect/>
        </a:stretch>
      </xdr:blipFill>
      <xdr:spPr>
        <a:xfrm>
          <a:off x="1524000" y="3076575"/>
          <a:ext cx="361905" cy="219048"/>
        </a:xfrm>
        <a:prstGeom prst="rect">
          <a:avLst/>
        </a:prstGeom>
      </xdr:spPr>
    </xdr:pic>
    <xdr:clientData/>
  </xdr:twoCellAnchor>
  <xdr:twoCellAnchor editAs="oneCell">
    <xdr:from>
      <xdr:col>2</xdr:col>
      <xdr:colOff>438150</xdr:colOff>
      <xdr:row>11</xdr:row>
      <xdr:rowOff>28575</xdr:rowOff>
    </xdr:from>
    <xdr:to>
      <xdr:col>2</xdr:col>
      <xdr:colOff>809579</xdr:colOff>
      <xdr:row>11</xdr:row>
      <xdr:rowOff>247623</xdr:rowOff>
    </xdr:to>
    <xdr:pic>
      <xdr:nvPicPr>
        <xdr:cNvPr id="30" name="Picture 29">
          <a:extLst>
            <a:ext uri="{FF2B5EF4-FFF2-40B4-BE49-F238E27FC236}">
              <a16:creationId xmlns:a16="http://schemas.microsoft.com/office/drawing/2014/main" id="{00000000-0008-0000-0300-00001E000000}"/>
            </a:ext>
          </a:extLst>
        </xdr:cNvPr>
        <xdr:cNvPicPr>
          <a:picLocks noChangeAspect="1"/>
        </xdr:cNvPicPr>
      </xdr:nvPicPr>
      <xdr:blipFill>
        <a:blip xmlns:r="http://schemas.openxmlformats.org/officeDocument/2006/relationships" r:embed="rId6"/>
        <a:stretch>
          <a:fillRect/>
        </a:stretch>
      </xdr:blipFill>
      <xdr:spPr>
        <a:xfrm>
          <a:off x="1524000" y="3333750"/>
          <a:ext cx="371429" cy="219048"/>
        </a:xfrm>
        <a:prstGeom prst="rect">
          <a:avLst/>
        </a:prstGeom>
      </xdr:spPr>
    </xdr:pic>
    <xdr:clientData/>
  </xdr:twoCellAnchor>
  <xdr:twoCellAnchor editAs="oneCell">
    <xdr:from>
      <xdr:col>2</xdr:col>
      <xdr:colOff>438150</xdr:colOff>
      <xdr:row>12</xdr:row>
      <xdr:rowOff>38100</xdr:rowOff>
    </xdr:from>
    <xdr:to>
      <xdr:col>2</xdr:col>
      <xdr:colOff>800055</xdr:colOff>
      <xdr:row>12</xdr:row>
      <xdr:rowOff>247624</xdr:rowOff>
    </xdr:to>
    <xdr:pic>
      <xdr:nvPicPr>
        <xdr:cNvPr id="31" name="Picture 30">
          <a:extLst>
            <a:ext uri="{FF2B5EF4-FFF2-40B4-BE49-F238E27FC236}">
              <a16:creationId xmlns:a16="http://schemas.microsoft.com/office/drawing/2014/main" id="{00000000-0008-0000-0300-00001F000000}"/>
            </a:ext>
          </a:extLst>
        </xdr:cNvPr>
        <xdr:cNvPicPr>
          <a:picLocks noChangeAspect="1"/>
        </xdr:cNvPicPr>
      </xdr:nvPicPr>
      <xdr:blipFill>
        <a:blip xmlns:r="http://schemas.openxmlformats.org/officeDocument/2006/relationships" r:embed="rId7"/>
        <a:stretch>
          <a:fillRect/>
        </a:stretch>
      </xdr:blipFill>
      <xdr:spPr>
        <a:xfrm>
          <a:off x="1524000" y="3609975"/>
          <a:ext cx="361905" cy="209524"/>
        </a:xfrm>
        <a:prstGeom prst="rect">
          <a:avLst/>
        </a:prstGeom>
      </xdr:spPr>
    </xdr:pic>
    <xdr:clientData/>
  </xdr:twoCellAnchor>
  <xdr:twoCellAnchor editAs="oneCell">
    <xdr:from>
      <xdr:col>2</xdr:col>
      <xdr:colOff>371475</xdr:colOff>
      <xdr:row>13</xdr:row>
      <xdr:rowOff>38100</xdr:rowOff>
    </xdr:from>
    <xdr:to>
      <xdr:col>2</xdr:col>
      <xdr:colOff>800046</xdr:colOff>
      <xdr:row>13</xdr:row>
      <xdr:rowOff>257148</xdr:rowOff>
    </xdr:to>
    <xdr:pic>
      <xdr:nvPicPr>
        <xdr:cNvPr id="32" name="Picture 31">
          <a:extLst>
            <a:ext uri="{FF2B5EF4-FFF2-40B4-BE49-F238E27FC236}">
              <a16:creationId xmlns:a16="http://schemas.microsoft.com/office/drawing/2014/main" id="{00000000-0008-0000-0300-000020000000}"/>
            </a:ext>
          </a:extLst>
        </xdr:cNvPr>
        <xdr:cNvPicPr>
          <a:picLocks noChangeAspect="1"/>
        </xdr:cNvPicPr>
      </xdr:nvPicPr>
      <xdr:blipFill>
        <a:blip xmlns:r="http://schemas.openxmlformats.org/officeDocument/2006/relationships" r:embed="rId8"/>
        <a:stretch>
          <a:fillRect/>
        </a:stretch>
      </xdr:blipFill>
      <xdr:spPr>
        <a:xfrm>
          <a:off x="1457325" y="3876675"/>
          <a:ext cx="428571" cy="219048"/>
        </a:xfrm>
        <a:prstGeom prst="rect">
          <a:avLst/>
        </a:prstGeom>
      </xdr:spPr>
    </xdr:pic>
    <xdr:clientData/>
  </xdr:twoCellAnchor>
  <xdr:twoCellAnchor editAs="oneCell">
    <xdr:from>
      <xdr:col>2</xdr:col>
      <xdr:colOff>361950</xdr:colOff>
      <xdr:row>14</xdr:row>
      <xdr:rowOff>38100</xdr:rowOff>
    </xdr:from>
    <xdr:to>
      <xdr:col>2</xdr:col>
      <xdr:colOff>800045</xdr:colOff>
      <xdr:row>14</xdr:row>
      <xdr:rowOff>247624</xdr:rowOff>
    </xdr:to>
    <xdr:pic>
      <xdr:nvPicPr>
        <xdr:cNvPr id="33" name="Picture 32">
          <a:extLst>
            <a:ext uri="{FF2B5EF4-FFF2-40B4-BE49-F238E27FC236}">
              <a16:creationId xmlns:a16="http://schemas.microsoft.com/office/drawing/2014/main" id="{00000000-0008-0000-0300-000021000000}"/>
            </a:ext>
          </a:extLst>
        </xdr:cNvPr>
        <xdr:cNvPicPr>
          <a:picLocks noChangeAspect="1"/>
        </xdr:cNvPicPr>
      </xdr:nvPicPr>
      <xdr:blipFill>
        <a:blip xmlns:r="http://schemas.openxmlformats.org/officeDocument/2006/relationships" r:embed="rId9"/>
        <a:stretch>
          <a:fillRect/>
        </a:stretch>
      </xdr:blipFill>
      <xdr:spPr>
        <a:xfrm>
          <a:off x="1447800" y="4143375"/>
          <a:ext cx="438095" cy="209524"/>
        </a:xfrm>
        <a:prstGeom prst="rect">
          <a:avLst/>
        </a:prstGeom>
      </xdr:spPr>
    </xdr:pic>
    <xdr:clientData/>
  </xdr:twoCellAnchor>
  <xdr:twoCellAnchor editAs="oneCell">
    <xdr:from>
      <xdr:col>2</xdr:col>
      <xdr:colOff>352425</xdr:colOff>
      <xdr:row>16</xdr:row>
      <xdr:rowOff>28575</xdr:rowOff>
    </xdr:from>
    <xdr:to>
      <xdr:col>2</xdr:col>
      <xdr:colOff>800044</xdr:colOff>
      <xdr:row>16</xdr:row>
      <xdr:rowOff>238099</xdr:rowOff>
    </xdr:to>
    <xdr:pic>
      <xdr:nvPicPr>
        <xdr:cNvPr id="35" name="Picture 34">
          <a:extLst>
            <a:ext uri="{FF2B5EF4-FFF2-40B4-BE49-F238E27FC236}">
              <a16:creationId xmlns:a16="http://schemas.microsoft.com/office/drawing/2014/main" id="{00000000-0008-0000-0300-000023000000}"/>
            </a:ext>
          </a:extLst>
        </xdr:cNvPr>
        <xdr:cNvPicPr>
          <a:picLocks noChangeAspect="1"/>
        </xdr:cNvPicPr>
      </xdr:nvPicPr>
      <xdr:blipFill>
        <a:blip xmlns:r="http://schemas.openxmlformats.org/officeDocument/2006/relationships" r:embed="rId10"/>
        <a:stretch>
          <a:fillRect/>
        </a:stretch>
      </xdr:blipFill>
      <xdr:spPr>
        <a:xfrm>
          <a:off x="1438275" y="4667250"/>
          <a:ext cx="447619" cy="209524"/>
        </a:xfrm>
        <a:prstGeom prst="rect">
          <a:avLst/>
        </a:prstGeom>
      </xdr:spPr>
    </xdr:pic>
    <xdr:clientData/>
  </xdr:twoCellAnchor>
  <xdr:twoCellAnchor editAs="oneCell">
    <xdr:from>
      <xdr:col>2</xdr:col>
      <xdr:colOff>257175</xdr:colOff>
      <xdr:row>18</xdr:row>
      <xdr:rowOff>38100</xdr:rowOff>
    </xdr:from>
    <xdr:to>
      <xdr:col>2</xdr:col>
      <xdr:colOff>800032</xdr:colOff>
      <xdr:row>18</xdr:row>
      <xdr:rowOff>247624</xdr:rowOff>
    </xdr:to>
    <xdr:pic>
      <xdr:nvPicPr>
        <xdr:cNvPr id="37" name="Picture 36">
          <a:extLst>
            <a:ext uri="{FF2B5EF4-FFF2-40B4-BE49-F238E27FC236}">
              <a16:creationId xmlns:a16="http://schemas.microsoft.com/office/drawing/2014/main" id="{00000000-0008-0000-0300-000025000000}"/>
            </a:ext>
          </a:extLst>
        </xdr:cNvPr>
        <xdr:cNvPicPr>
          <a:picLocks noChangeAspect="1"/>
        </xdr:cNvPicPr>
      </xdr:nvPicPr>
      <xdr:blipFill>
        <a:blip xmlns:r="http://schemas.openxmlformats.org/officeDocument/2006/relationships" r:embed="rId11"/>
        <a:stretch>
          <a:fillRect/>
        </a:stretch>
      </xdr:blipFill>
      <xdr:spPr>
        <a:xfrm>
          <a:off x="1343025" y="5210175"/>
          <a:ext cx="542857" cy="209524"/>
        </a:xfrm>
        <a:prstGeom prst="rect">
          <a:avLst/>
        </a:prstGeom>
      </xdr:spPr>
    </xdr:pic>
    <xdr:clientData/>
  </xdr:twoCellAnchor>
  <xdr:twoCellAnchor editAs="oneCell">
    <xdr:from>
      <xdr:col>2</xdr:col>
      <xdr:colOff>257175</xdr:colOff>
      <xdr:row>19</xdr:row>
      <xdr:rowOff>38100</xdr:rowOff>
    </xdr:from>
    <xdr:to>
      <xdr:col>2</xdr:col>
      <xdr:colOff>800032</xdr:colOff>
      <xdr:row>19</xdr:row>
      <xdr:rowOff>247624</xdr:rowOff>
    </xdr:to>
    <xdr:pic>
      <xdr:nvPicPr>
        <xdr:cNvPr id="38" name="Picture 37">
          <a:extLst>
            <a:ext uri="{FF2B5EF4-FFF2-40B4-BE49-F238E27FC236}">
              <a16:creationId xmlns:a16="http://schemas.microsoft.com/office/drawing/2014/main" id="{00000000-0008-0000-0300-000026000000}"/>
            </a:ext>
          </a:extLst>
        </xdr:cNvPr>
        <xdr:cNvPicPr>
          <a:picLocks noChangeAspect="1"/>
        </xdr:cNvPicPr>
      </xdr:nvPicPr>
      <xdr:blipFill>
        <a:blip xmlns:r="http://schemas.openxmlformats.org/officeDocument/2006/relationships" r:embed="rId12"/>
        <a:stretch>
          <a:fillRect/>
        </a:stretch>
      </xdr:blipFill>
      <xdr:spPr>
        <a:xfrm>
          <a:off x="1343025" y="5476875"/>
          <a:ext cx="542857" cy="209524"/>
        </a:xfrm>
        <a:prstGeom prst="rect">
          <a:avLst/>
        </a:prstGeom>
      </xdr:spPr>
    </xdr:pic>
    <xdr:clientData/>
  </xdr:twoCellAnchor>
  <xdr:twoCellAnchor editAs="oneCell">
    <xdr:from>
      <xdr:col>2</xdr:col>
      <xdr:colOff>190500</xdr:colOff>
      <xdr:row>20</xdr:row>
      <xdr:rowOff>38100</xdr:rowOff>
    </xdr:from>
    <xdr:to>
      <xdr:col>2</xdr:col>
      <xdr:colOff>809548</xdr:colOff>
      <xdr:row>20</xdr:row>
      <xdr:rowOff>247624</xdr:rowOff>
    </xdr:to>
    <xdr:pic>
      <xdr:nvPicPr>
        <xdr:cNvPr id="39" name="Picture 38">
          <a:extLst>
            <a:ext uri="{FF2B5EF4-FFF2-40B4-BE49-F238E27FC236}">
              <a16:creationId xmlns:a16="http://schemas.microsoft.com/office/drawing/2014/main" id="{00000000-0008-0000-0300-000027000000}"/>
            </a:ext>
          </a:extLst>
        </xdr:cNvPr>
        <xdr:cNvPicPr>
          <a:picLocks noChangeAspect="1"/>
        </xdr:cNvPicPr>
      </xdr:nvPicPr>
      <xdr:blipFill>
        <a:blip xmlns:r="http://schemas.openxmlformats.org/officeDocument/2006/relationships" r:embed="rId13"/>
        <a:stretch>
          <a:fillRect/>
        </a:stretch>
      </xdr:blipFill>
      <xdr:spPr>
        <a:xfrm>
          <a:off x="1276350" y="5743575"/>
          <a:ext cx="619048" cy="209524"/>
        </a:xfrm>
        <a:prstGeom prst="rect">
          <a:avLst/>
        </a:prstGeom>
      </xdr:spPr>
    </xdr:pic>
    <xdr:clientData/>
  </xdr:twoCellAnchor>
  <xdr:twoCellAnchor editAs="oneCell">
    <xdr:from>
      <xdr:col>2</xdr:col>
      <xdr:colOff>352425</xdr:colOff>
      <xdr:row>21</xdr:row>
      <xdr:rowOff>38100</xdr:rowOff>
    </xdr:from>
    <xdr:to>
      <xdr:col>2</xdr:col>
      <xdr:colOff>800044</xdr:colOff>
      <xdr:row>21</xdr:row>
      <xdr:rowOff>247624</xdr:rowOff>
    </xdr:to>
    <xdr:pic>
      <xdr:nvPicPr>
        <xdr:cNvPr id="40" name="Picture 39">
          <a:extLst>
            <a:ext uri="{FF2B5EF4-FFF2-40B4-BE49-F238E27FC236}">
              <a16:creationId xmlns:a16="http://schemas.microsoft.com/office/drawing/2014/main" id="{00000000-0008-0000-0300-000028000000}"/>
            </a:ext>
          </a:extLst>
        </xdr:cNvPr>
        <xdr:cNvPicPr>
          <a:picLocks noChangeAspect="1"/>
        </xdr:cNvPicPr>
      </xdr:nvPicPr>
      <xdr:blipFill>
        <a:blip xmlns:r="http://schemas.openxmlformats.org/officeDocument/2006/relationships" r:embed="rId14"/>
        <a:stretch>
          <a:fillRect/>
        </a:stretch>
      </xdr:blipFill>
      <xdr:spPr>
        <a:xfrm>
          <a:off x="1438275" y="6010275"/>
          <a:ext cx="447619" cy="209524"/>
        </a:xfrm>
        <a:prstGeom prst="rect">
          <a:avLst/>
        </a:prstGeom>
      </xdr:spPr>
    </xdr:pic>
    <xdr:clientData/>
  </xdr:twoCellAnchor>
  <xdr:twoCellAnchor editAs="oneCell">
    <xdr:from>
      <xdr:col>2</xdr:col>
      <xdr:colOff>161925</xdr:colOff>
      <xdr:row>22</xdr:row>
      <xdr:rowOff>28575</xdr:rowOff>
    </xdr:from>
    <xdr:to>
      <xdr:col>2</xdr:col>
      <xdr:colOff>800020</xdr:colOff>
      <xdr:row>22</xdr:row>
      <xdr:rowOff>247623</xdr:rowOff>
    </xdr:to>
    <xdr:pic>
      <xdr:nvPicPr>
        <xdr:cNvPr id="41" name="Picture 40">
          <a:extLst>
            <a:ext uri="{FF2B5EF4-FFF2-40B4-BE49-F238E27FC236}">
              <a16:creationId xmlns:a16="http://schemas.microsoft.com/office/drawing/2014/main" id="{00000000-0008-0000-0300-000029000000}"/>
            </a:ext>
          </a:extLst>
        </xdr:cNvPr>
        <xdr:cNvPicPr>
          <a:picLocks noChangeAspect="1"/>
        </xdr:cNvPicPr>
      </xdr:nvPicPr>
      <xdr:blipFill>
        <a:blip xmlns:r="http://schemas.openxmlformats.org/officeDocument/2006/relationships" r:embed="rId15"/>
        <a:stretch>
          <a:fillRect/>
        </a:stretch>
      </xdr:blipFill>
      <xdr:spPr>
        <a:xfrm>
          <a:off x="1247775" y="6267450"/>
          <a:ext cx="638095" cy="219048"/>
        </a:xfrm>
        <a:prstGeom prst="rect">
          <a:avLst/>
        </a:prstGeom>
      </xdr:spPr>
    </xdr:pic>
    <xdr:clientData/>
  </xdr:twoCellAnchor>
  <xdr:twoCellAnchor editAs="oneCell">
    <xdr:from>
      <xdr:col>2</xdr:col>
      <xdr:colOff>171450</xdr:colOff>
      <xdr:row>23</xdr:row>
      <xdr:rowOff>38100</xdr:rowOff>
    </xdr:from>
    <xdr:to>
      <xdr:col>2</xdr:col>
      <xdr:colOff>800021</xdr:colOff>
      <xdr:row>23</xdr:row>
      <xdr:rowOff>257148</xdr:rowOff>
    </xdr:to>
    <xdr:pic>
      <xdr:nvPicPr>
        <xdr:cNvPr id="43" name="Picture 42">
          <a:extLst>
            <a:ext uri="{FF2B5EF4-FFF2-40B4-BE49-F238E27FC236}">
              <a16:creationId xmlns:a16="http://schemas.microsoft.com/office/drawing/2014/main" id="{00000000-0008-0000-0300-00002B000000}"/>
            </a:ext>
          </a:extLst>
        </xdr:cNvPr>
        <xdr:cNvPicPr>
          <a:picLocks noChangeAspect="1"/>
        </xdr:cNvPicPr>
      </xdr:nvPicPr>
      <xdr:blipFill>
        <a:blip xmlns:r="http://schemas.openxmlformats.org/officeDocument/2006/relationships" r:embed="rId16"/>
        <a:stretch>
          <a:fillRect/>
        </a:stretch>
      </xdr:blipFill>
      <xdr:spPr>
        <a:xfrm>
          <a:off x="1257300" y="6543675"/>
          <a:ext cx="628571" cy="219048"/>
        </a:xfrm>
        <a:prstGeom prst="rect">
          <a:avLst/>
        </a:prstGeom>
      </xdr:spPr>
    </xdr:pic>
    <xdr:clientData/>
  </xdr:twoCellAnchor>
  <xdr:twoCellAnchor editAs="oneCell">
    <xdr:from>
      <xdr:col>2</xdr:col>
      <xdr:colOff>66675</xdr:colOff>
      <xdr:row>24</xdr:row>
      <xdr:rowOff>38100</xdr:rowOff>
    </xdr:from>
    <xdr:to>
      <xdr:col>2</xdr:col>
      <xdr:colOff>800008</xdr:colOff>
      <xdr:row>24</xdr:row>
      <xdr:rowOff>257148</xdr:rowOff>
    </xdr:to>
    <xdr:pic>
      <xdr:nvPicPr>
        <xdr:cNvPr id="44" name="Picture 43">
          <a:extLst>
            <a:ext uri="{FF2B5EF4-FFF2-40B4-BE49-F238E27FC236}">
              <a16:creationId xmlns:a16="http://schemas.microsoft.com/office/drawing/2014/main" id="{00000000-0008-0000-0300-00002C000000}"/>
            </a:ext>
          </a:extLst>
        </xdr:cNvPr>
        <xdr:cNvPicPr>
          <a:picLocks noChangeAspect="1"/>
        </xdr:cNvPicPr>
      </xdr:nvPicPr>
      <xdr:blipFill>
        <a:blip xmlns:r="http://schemas.openxmlformats.org/officeDocument/2006/relationships" r:embed="rId17"/>
        <a:stretch>
          <a:fillRect/>
        </a:stretch>
      </xdr:blipFill>
      <xdr:spPr>
        <a:xfrm>
          <a:off x="1152525" y="6810375"/>
          <a:ext cx="733333" cy="219048"/>
        </a:xfrm>
        <a:prstGeom prst="rect">
          <a:avLst/>
        </a:prstGeom>
      </xdr:spPr>
    </xdr:pic>
    <xdr:clientData/>
  </xdr:twoCellAnchor>
  <xdr:twoCellAnchor editAs="oneCell">
    <xdr:from>
      <xdr:col>2</xdr:col>
      <xdr:colOff>0</xdr:colOff>
      <xdr:row>25</xdr:row>
      <xdr:rowOff>38100</xdr:rowOff>
    </xdr:from>
    <xdr:to>
      <xdr:col>2</xdr:col>
      <xdr:colOff>800000</xdr:colOff>
      <xdr:row>25</xdr:row>
      <xdr:rowOff>247624</xdr:rowOff>
    </xdr:to>
    <xdr:pic>
      <xdr:nvPicPr>
        <xdr:cNvPr id="46" name="Picture 45">
          <a:extLst>
            <a:ext uri="{FF2B5EF4-FFF2-40B4-BE49-F238E27FC236}">
              <a16:creationId xmlns:a16="http://schemas.microsoft.com/office/drawing/2014/main" id="{00000000-0008-0000-0300-00002E000000}"/>
            </a:ext>
          </a:extLst>
        </xdr:cNvPr>
        <xdr:cNvPicPr>
          <a:picLocks noChangeAspect="1"/>
        </xdr:cNvPicPr>
      </xdr:nvPicPr>
      <xdr:blipFill>
        <a:blip xmlns:r="http://schemas.openxmlformats.org/officeDocument/2006/relationships" r:embed="rId18"/>
        <a:stretch>
          <a:fillRect/>
        </a:stretch>
      </xdr:blipFill>
      <xdr:spPr>
        <a:xfrm>
          <a:off x="1085850" y="7077075"/>
          <a:ext cx="800000" cy="209524"/>
        </a:xfrm>
        <a:prstGeom prst="rect">
          <a:avLst/>
        </a:prstGeom>
      </xdr:spPr>
    </xdr:pic>
    <xdr:clientData/>
  </xdr:twoCellAnchor>
  <xdr:twoCellAnchor editAs="oneCell">
    <xdr:from>
      <xdr:col>2</xdr:col>
      <xdr:colOff>666750</xdr:colOff>
      <xdr:row>26</xdr:row>
      <xdr:rowOff>38100</xdr:rowOff>
    </xdr:from>
    <xdr:to>
      <xdr:col>2</xdr:col>
      <xdr:colOff>828655</xdr:colOff>
      <xdr:row>26</xdr:row>
      <xdr:rowOff>247624</xdr:rowOff>
    </xdr:to>
    <xdr:pic>
      <xdr:nvPicPr>
        <xdr:cNvPr id="47" name="Picture 46">
          <a:extLst>
            <a:ext uri="{FF2B5EF4-FFF2-40B4-BE49-F238E27FC236}">
              <a16:creationId xmlns:a16="http://schemas.microsoft.com/office/drawing/2014/main" id="{00000000-0008-0000-0300-00002F000000}"/>
            </a:ext>
          </a:extLst>
        </xdr:cNvPr>
        <xdr:cNvPicPr>
          <a:picLocks noChangeAspect="1"/>
        </xdr:cNvPicPr>
      </xdr:nvPicPr>
      <xdr:blipFill>
        <a:blip xmlns:r="http://schemas.openxmlformats.org/officeDocument/2006/relationships" r:embed="rId19"/>
        <a:stretch>
          <a:fillRect/>
        </a:stretch>
      </xdr:blipFill>
      <xdr:spPr>
        <a:xfrm>
          <a:off x="1752600" y="7343775"/>
          <a:ext cx="161905" cy="209524"/>
        </a:xfrm>
        <a:prstGeom prst="rect">
          <a:avLst/>
        </a:prstGeom>
      </xdr:spPr>
    </xdr:pic>
    <xdr:clientData/>
  </xdr:twoCellAnchor>
  <xdr:twoCellAnchor editAs="oneCell">
    <xdr:from>
      <xdr:col>2</xdr:col>
      <xdr:colOff>571500</xdr:colOff>
      <xdr:row>27</xdr:row>
      <xdr:rowOff>38100</xdr:rowOff>
    </xdr:from>
    <xdr:to>
      <xdr:col>2</xdr:col>
      <xdr:colOff>790548</xdr:colOff>
      <xdr:row>27</xdr:row>
      <xdr:rowOff>247624</xdr:rowOff>
    </xdr:to>
    <xdr:pic>
      <xdr:nvPicPr>
        <xdr:cNvPr id="48" name="Picture 47">
          <a:extLst>
            <a:ext uri="{FF2B5EF4-FFF2-40B4-BE49-F238E27FC236}">
              <a16:creationId xmlns:a16="http://schemas.microsoft.com/office/drawing/2014/main" id="{00000000-0008-0000-0300-000030000000}"/>
            </a:ext>
          </a:extLst>
        </xdr:cNvPr>
        <xdr:cNvPicPr>
          <a:picLocks noChangeAspect="1"/>
        </xdr:cNvPicPr>
      </xdr:nvPicPr>
      <xdr:blipFill>
        <a:blip xmlns:r="http://schemas.openxmlformats.org/officeDocument/2006/relationships" r:embed="rId20"/>
        <a:stretch>
          <a:fillRect/>
        </a:stretch>
      </xdr:blipFill>
      <xdr:spPr>
        <a:xfrm>
          <a:off x="1657350" y="7610475"/>
          <a:ext cx="219048" cy="209524"/>
        </a:xfrm>
        <a:prstGeom prst="rect">
          <a:avLst/>
        </a:prstGeom>
      </xdr:spPr>
    </xdr:pic>
    <xdr:clientData/>
  </xdr:twoCellAnchor>
  <xdr:twoCellAnchor editAs="oneCell">
    <xdr:from>
      <xdr:col>2</xdr:col>
      <xdr:colOff>628650</xdr:colOff>
      <xdr:row>28</xdr:row>
      <xdr:rowOff>38100</xdr:rowOff>
    </xdr:from>
    <xdr:to>
      <xdr:col>2</xdr:col>
      <xdr:colOff>819126</xdr:colOff>
      <xdr:row>28</xdr:row>
      <xdr:rowOff>257148</xdr:rowOff>
    </xdr:to>
    <xdr:pic>
      <xdr:nvPicPr>
        <xdr:cNvPr id="49" name="Picture 48">
          <a:extLst>
            <a:ext uri="{FF2B5EF4-FFF2-40B4-BE49-F238E27FC236}">
              <a16:creationId xmlns:a16="http://schemas.microsoft.com/office/drawing/2014/main" id="{00000000-0008-0000-0300-000031000000}"/>
            </a:ext>
          </a:extLst>
        </xdr:cNvPr>
        <xdr:cNvPicPr>
          <a:picLocks noChangeAspect="1"/>
        </xdr:cNvPicPr>
      </xdr:nvPicPr>
      <xdr:blipFill>
        <a:blip xmlns:r="http://schemas.openxmlformats.org/officeDocument/2006/relationships" r:embed="rId21"/>
        <a:stretch>
          <a:fillRect/>
        </a:stretch>
      </xdr:blipFill>
      <xdr:spPr>
        <a:xfrm>
          <a:off x="1714500" y="7877175"/>
          <a:ext cx="190476" cy="219048"/>
        </a:xfrm>
        <a:prstGeom prst="rect">
          <a:avLst/>
        </a:prstGeom>
      </xdr:spPr>
    </xdr:pic>
    <xdr:clientData/>
  </xdr:twoCellAnchor>
  <xdr:twoCellAnchor editAs="oneCell">
    <xdr:from>
      <xdr:col>2</xdr:col>
      <xdr:colOff>600075</xdr:colOff>
      <xdr:row>29</xdr:row>
      <xdr:rowOff>28575</xdr:rowOff>
    </xdr:from>
    <xdr:to>
      <xdr:col>2</xdr:col>
      <xdr:colOff>790551</xdr:colOff>
      <xdr:row>29</xdr:row>
      <xdr:rowOff>238099</xdr:rowOff>
    </xdr:to>
    <xdr:pic>
      <xdr:nvPicPr>
        <xdr:cNvPr id="50" name="Picture 49">
          <a:extLst>
            <a:ext uri="{FF2B5EF4-FFF2-40B4-BE49-F238E27FC236}">
              <a16:creationId xmlns:a16="http://schemas.microsoft.com/office/drawing/2014/main" id="{00000000-0008-0000-0300-000032000000}"/>
            </a:ext>
          </a:extLst>
        </xdr:cNvPr>
        <xdr:cNvPicPr>
          <a:picLocks noChangeAspect="1"/>
        </xdr:cNvPicPr>
      </xdr:nvPicPr>
      <xdr:blipFill>
        <a:blip xmlns:r="http://schemas.openxmlformats.org/officeDocument/2006/relationships" r:embed="rId22"/>
        <a:stretch>
          <a:fillRect/>
        </a:stretch>
      </xdr:blipFill>
      <xdr:spPr>
        <a:xfrm>
          <a:off x="1685925" y="8134350"/>
          <a:ext cx="190476" cy="209524"/>
        </a:xfrm>
        <a:prstGeom prst="rect">
          <a:avLst/>
        </a:prstGeom>
      </xdr:spPr>
    </xdr:pic>
    <xdr:clientData/>
  </xdr:twoCellAnchor>
  <xdr:twoCellAnchor editAs="oneCell">
    <xdr:from>
      <xdr:col>2</xdr:col>
      <xdr:colOff>590550</xdr:colOff>
      <xdr:row>30</xdr:row>
      <xdr:rowOff>38100</xdr:rowOff>
    </xdr:from>
    <xdr:to>
      <xdr:col>2</xdr:col>
      <xdr:colOff>809598</xdr:colOff>
      <xdr:row>30</xdr:row>
      <xdr:rowOff>247624</xdr:rowOff>
    </xdr:to>
    <xdr:pic>
      <xdr:nvPicPr>
        <xdr:cNvPr id="51" name="Picture 50">
          <a:extLst>
            <a:ext uri="{FF2B5EF4-FFF2-40B4-BE49-F238E27FC236}">
              <a16:creationId xmlns:a16="http://schemas.microsoft.com/office/drawing/2014/main" id="{00000000-0008-0000-0300-000033000000}"/>
            </a:ext>
          </a:extLst>
        </xdr:cNvPr>
        <xdr:cNvPicPr>
          <a:picLocks noChangeAspect="1"/>
        </xdr:cNvPicPr>
      </xdr:nvPicPr>
      <xdr:blipFill>
        <a:blip xmlns:r="http://schemas.openxmlformats.org/officeDocument/2006/relationships" r:embed="rId23"/>
        <a:stretch>
          <a:fillRect/>
        </a:stretch>
      </xdr:blipFill>
      <xdr:spPr>
        <a:xfrm>
          <a:off x="1676400" y="8410575"/>
          <a:ext cx="219048" cy="209524"/>
        </a:xfrm>
        <a:prstGeom prst="rect">
          <a:avLst/>
        </a:prstGeom>
      </xdr:spPr>
    </xdr:pic>
    <xdr:clientData/>
  </xdr:twoCellAnchor>
  <xdr:twoCellAnchor editAs="oneCell">
    <xdr:from>
      <xdr:col>2</xdr:col>
      <xdr:colOff>409575</xdr:colOff>
      <xdr:row>15</xdr:row>
      <xdr:rowOff>19050</xdr:rowOff>
    </xdr:from>
    <xdr:to>
      <xdr:col>2</xdr:col>
      <xdr:colOff>800051</xdr:colOff>
      <xdr:row>15</xdr:row>
      <xdr:rowOff>228574</xdr:rowOff>
    </xdr:to>
    <xdr:pic>
      <xdr:nvPicPr>
        <xdr:cNvPr id="52" name="Picture 51">
          <a:extLst>
            <a:ext uri="{FF2B5EF4-FFF2-40B4-BE49-F238E27FC236}">
              <a16:creationId xmlns:a16="http://schemas.microsoft.com/office/drawing/2014/main" id="{00000000-0008-0000-0300-000034000000}"/>
            </a:ext>
          </a:extLst>
        </xdr:cNvPr>
        <xdr:cNvPicPr>
          <a:picLocks noChangeAspect="1"/>
        </xdr:cNvPicPr>
      </xdr:nvPicPr>
      <xdr:blipFill>
        <a:blip xmlns:r="http://schemas.openxmlformats.org/officeDocument/2006/relationships" r:embed="rId24"/>
        <a:stretch>
          <a:fillRect/>
        </a:stretch>
      </xdr:blipFill>
      <xdr:spPr>
        <a:xfrm>
          <a:off x="1495425" y="4391025"/>
          <a:ext cx="390476" cy="209524"/>
        </a:xfrm>
        <a:prstGeom prst="rect">
          <a:avLst/>
        </a:prstGeom>
      </xdr:spPr>
    </xdr:pic>
    <xdr:clientData/>
  </xdr:twoCellAnchor>
  <xdr:twoCellAnchor editAs="oneCell">
    <xdr:from>
      <xdr:col>2</xdr:col>
      <xdr:colOff>323850</xdr:colOff>
      <xdr:row>17</xdr:row>
      <xdr:rowOff>38100</xdr:rowOff>
    </xdr:from>
    <xdr:to>
      <xdr:col>2</xdr:col>
      <xdr:colOff>809564</xdr:colOff>
      <xdr:row>17</xdr:row>
      <xdr:rowOff>247624</xdr:rowOff>
    </xdr:to>
    <xdr:pic>
      <xdr:nvPicPr>
        <xdr:cNvPr id="53" name="Picture 52">
          <a:extLst>
            <a:ext uri="{FF2B5EF4-FFF2-40B4-BE49-F238E27FC236}">
              <a16:creationId xmlns:a16="http://schemas.microsoft.com/office/drawing/2014/main" id="{00000000-0008-0000-0300-000035000000}"/>
            </a:ext>
          </a:extLst>
        </xdr:cNvPr>
        <xdr:cNvPicPr>
          <a:picLocks noChangeAspect="1"/>
        </xdr:cNvPicPr>
      </xdr:nvPicPr>
      <xdr:blipFill>
        <a:blip xmlns:r="http://schemas.openxmlformats.org/officeDocument/2006/relationships" r:embed="rId25"/>
        <a:stretch>
          <a:fillRect/>
        </a:stretch>
      </xdr:blipFill>
      <xdr:spPr>
        <a:xfrm>
          <a:off x="1409700" y="4943475"/>
          <a:ext cx="485714" cy="2095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47625</xdr:colOff>
      <xdr:row>0</xdr:row>
      <xdr:rowOff>95250</xdr:rowOff>
    </xdr:from>
    <xdr:to>
      <xdr:col>11</xdr:col>
      <xdr:colOff>616106</xdr:colOff>
      <xdr:row>1</xdr:row>
      <xdr:rowOff>19049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34050" y="95250"/>
          <a:ext cx="1806731" cy="428624"/>
        </a:xfrm>
        <a:prstGeom prst="rect">
          <a:avLst/>
        </a:prstGeom>
      </xdr:spPr>
    </xdr:pic>
    <xdr:clientData/>
  </xdr:twoCellAnchor>
  <xdr:twoCellAnchor editAs="oneCell">
    <xdr:from>
      <xdr:col>1</xdr:col>
      <xdr:colOff>95250</xdr:colOff>
      <xdr:row>19</xdr:row>
      <xdr:rowOff>38100</xdr:rowOff>
    </xdr:from>
    <xdr:to>
      <xdr:col>2</xdr:col>
      <xdr:colOff>276087</xdr:colOff>
      <xdr:row>19</xdr:row>
      <xdr:rowOff>247624</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a:stretch>
          <a:fillRect/>
        </a:stretch>
      </xdr:blipFill>
      <xdr:spPr>
        <a:xfrm>
          <a:off x="447675" y="5524500"/>
          <a:ext cx="1104762" cy="209524"/>
        </a:xfrm>
        <a:prstGeom prst="rect">
          <a:avLst/>
        </a:prstGeom>
      </xdr:spPr>
    </xdr:pic>
    <xdr:clientData/>
  </xdr:twoCellAnchor>
  <xdr:twoCellAnchor editAs="oneCell">
    <xdr:from>
      <xdr:col>1</xdr:col>
      <xdr:colOff>161925</xdr:colOff>
      <xdr:row>18</xdr:row>
      <xdr:rowOff>38100</xdr:rowOff>
    </xdr:from>
    <xdr:to>
      <xdr:col>2</xdr:col>
      <xdr:colOff>276095</xdr:colOff>
      <xdr:row>18</xdr:row>
      <xdr:rowOff>257148</xdr:rowOff>
    </xdr:to>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3"/>
        <a:stretch>
          <a:fillRect/>
        </a:stretch>
      </xdr:blipFill>
      <xdr:spPr>
        <a:xfrm>
          <a:off x="514350" y="5257800"/>
          <a:ext cx="1038095" cy="219048"/>
        </a:xfrm>
        <a:prstGeom prst="rect">
          <a:avLst/>
        </a:prstGeom>
      </xdr:spPr>
    </xdr:pic>
    <xdr:clientData/>
  </xdr:twoCellAnchor>
  <xdr:twoCellAnchor editAs="oneCell">
    <xdr:from>
      <xdr:col>2</xdr:col>
      <xdr:colOff>0</xdr:colOff>
      <xdr:row>8</xdr:row>
      <xdr:rowOff>38100</xdr:rowOff>
    </xdr:from>
    <xdr:to>
      <xdr:col>2</xdr:col>
      <xdr:colOff>276190</xdr:colOff>
      <xdr:row>8</xdr:row>
      <xdr:rowOff>247624</xdr:rowOff>
    </xdr:to>
    <xdr:pic>
      <xdr:nvPicPr>
        <xdr:cNvPr id="8" name="Picture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4"/>
        <a:stretch>
          <a:fillRect/>
        </a:stretch>
      </xdr:blipFill>
      <xdr:spPr>
        <a:xfrm>
          <a:off x="1276350" y="2590800"/>
          <a:ext cx="276190" cy="209524"/>
        </a:xfrm>
        <a:prstGeom prst="rect">
          <a:avLst/>
        </a:prstGeom>
      </xdr:spPr>
    </xdr:pic>
    <xdr:clientData/>
  </xdr:twoCellAnchor>
  <xdr:twoCellAnchor editAs="oneCell">
    <xdr:from>
      <xdr:col>1</xdr:col>
      <xdr:colOff>247650</xdr:colOff>
      <xdr:row>17</xdr:row>
      <xdr:rowOff>38100</xdr:rowOff>
    </xdr:from>
    <xdr:to>
      <xdr:col>2</xdr:col>
      <xdr:colOff>276106</xdr:colOff>
      <xdr:row>17</xdr:row>
      <xdr:rowOff>257148</xdr:rowOff>
    </xdr:to>
    <xdr:pic>
      <xdr:nvPicPr>
        <xdr:cNvPr id="9" name="Picture 8">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5"/>
        <a:stretch>
          <a:fillRect/>
        </a:stretch>
      </xdr:blipFill>
      <xdr:spPr>
        <a:xfrm>
          <a:off x="600075" y="4991100"/>
          <a:ext cx="952381" cy="219048"/>
        </a:xfrm>
        <a:prstGeom prst="rect">
          <a:avLst/>
        </a:prstGeom>
      </xdr:spPr>
    </xdr:pic>
    <xdr:clientData/>
  </xdr:twoCellAnchor>
  <xdr:twoCellAnchor editAs="oneCell">
    <xdr:from>
      <xdr:col>1</xdr:col>
      <xdr:colOff>323850</xdr:colOff>
      <xdr:row>16</xdr:row>
      <xdr:rowOff>38100</xdr:rowOff>
    </xdr:from>
    <xdr:to>
      <xdr:col>2</xdr:col>
      <xdr:colOff>276116</xdr:colOff>
      <xdr:row>16</xdr:row>
      <xdr:rowOff>257148</xdr:rowOff>
    </xdr:to>
    <xdr:pic>
      <xdr:nvPicPr>
        <xdr:cNvPr id="10" name="Picture 9">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6"/>
        <a:stretch>
          <a:fillRect/>
        </a:stretch>
      </xdr:blipFill>
      <xdr:spPr>
        <a:xfrm>
          <a:off x="676275" y="4724400"/>
          <a:ext cx="876191" cy="219048"/>
        </a:xfrm>
        <a:prstGeom prst="rect">
          <a:avLst/>
        </a:prstGeom>
      </xdr:spPr>
    </xdr:pic>
    <xdr:clientData/>
  </xdr:twoCellAnchor>
  <xdr:twoCellAnchor editAs="oneCell">
    <xdr:from>
      <xdr:col>1</xdr:col>
      <xdr:colOff>400050</xdr:colOff>
      <xdr:row>15</xdr:row>
      <xdr:rowOff>28575</xdr:rowOff>
    </xdr:from>
    <xdr:to>
      <xdr:col>2</xdr:col>
      <xdr:colOff>276125</xdr:colOff>
      <xdr:row>15</xdr:row>
      <xdr:rowOff>247623</xdr:rowOff>
    </xdr:to>
    <xdr:pic>
      <xdr:nvPicPr>
        <xdr:cNvPr id="11" name="Picture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7"/>
        <a:stretch>
          <a:fillRect/>
        </a:stretch>
      </xdr:blipFill>
      <xdr:spPr>
        <a:xfrm>
          <a:off x="752475" y="4448175"/>
          <a:ext cx="800000" cy="219048"/>
        </a:xfrm>
        <a:prstGeom prst="rect">
          <a:avLst/>
        </a:prstGeom>
      </xdr:spPr>
    </xdr:pic>
    <xdr:clientData/>
  </xdr:twoCellAnchor>
  <xdr:twoCellAnchor editAs="oneCell">
    <xdr:from>
      <xdr:col>1</xdr:col>
      <xdr:colOff>476250</xdr:colOff>
      <xdr:row>14</xdr:row>
      <xdr:rowOff>28575</xdr:rowOff>
    </xdr:from>
    <xdr:to>
      <xdr:col>2</xdr:col>
      <xdr:colOff>285658</xdr:colOff>
      <xdr:row>14</xdr:row>
      <xdr:rowOff>247623</xdr:rowOff>
    </xdr:to>
    <xdr:pic>
      <xdr:nvPicPr>
        <xdr:cNvPr id="12" name="Picture 1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8"/>
        <a:stretch>
          <a:fillRect/>
        </a:stretch>
      </xdr:blipFill>
      <xdr:spPr>
        <a:xfrm>
          <a:off x="828675" y="4181475"/>
          <a:ext cx="733333" cy="219048"/>
        </a:xfrm>
        <a:prstGeom prst="rect">
          <a:avLst/>
        </a:prstGeom>
      </xdr:spPr>
    </xdr:pic>
    <xdr:clientData/>
  </xdr:twoCellAnchor>
  <xdr:twoCellAnchor editAs="oneCell">
    <xdr:from>
      <xdr:col>1</xdr:col>
      <xdr:colOff>552450</xdr:colOff>
      <xdr:row>13</xdr:row>
      <xdr:rowOff>28575</xdr:rowOff>
    </xdr:from>
    <xdr:to>
      <xdr:col>2</xdr:col>
      <xdr:colOff>285668</xdr:colOff>
      <xdr:row>13</xdr:row>
      <xdr:rowOff>247623</xdr:rowOff>
    </xdr:to>
    <xdr:pic>
      <xdr:nvPicPr>
        <xdr:cNvPr id="13" name="Picture 12">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r:embed="rId9"/>
        <a:stretch>
          <a:fillRect/>
        </a:stretch>
      </xdr:blipFill>
      <xdr:spPr>
        <a:xfrm>
          <a:off x="904875" y="3914775"/>
          <a:ext cx="657143" cy="219048"/>
        </a:xfrm>
        <a:prstGeom prst="rect">
          <a:avLst/>
        </a:prstGeom>
      </xdr:spPr>
    </xdr:pic>
    <xdr:clientData/>
  </xdr:twoCellAnchor>
  <xdr:twoCellAnchor editAs="oneCell">
    <xdr:from>
      <xdr:col>1</xdr:col>
      <xdr:colOff>628650</xdr:colOff>
      <xdr:row>12</xdr:row>
      <xdr:rowOff>28575</xdr:rowOff>
    </xdr:from>
    <xdr:to>
      <xdr:col>2</xdr:col>
      <xdr:colOff>276154</xdr:colOff>
      <xdr:row>12</xdr:row>
      <xdr:rowOff>247623</xdr:rowOff>
    </xdr:to>
    <xdr:pic>
      <xdr:nvPicPr>
        <xdr:cNvPr id="15" name="Picture 14">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10"/>
        <a:stretch>
          <a:fillRect/>
        </a:stretch>
      </xdr:blipFill>
      <xdr:spPr>
        <a:xfrm>
          <a:off x="981075" y="3648075"/>
          <a:ext cx="571429" cy="219048"/>
        </a:xfrm>
        <a:prstGeom prst="rect">
          <a:avLst/>
        </a:prstGeom>
      </xdr:spPr>
    </xdr:pic>
    <xdr:clientData/>
  </xdr:twoCellAnchor>
  <xdr:twoCellAnchor editAs="oneCell">
    <xdr:from>
      <xdr:col>1</xdr:col>
      <xdr:colOff>704850</xdr:colOff>
      <xdr:row>11</xdr:row>
      <xdr:rowOff>38100</xdr:rowOff>
    </xdr:from>
    <xdr:to>
      <xdr:col>2</xdr:col>
      <xdr:colOff>285687</xdr:colOff>
      <xdr:row>11</xdr:row>
      <xdr:rowOff>257148</xdr:rowOff>
    </xdr:to>
    <xdr:pic>
      <xdr:nvPicPr>
        <xdr:cNvPr id="16" name="Picture 15">
          <a:extLst>
            <a:ext uri="{FF2B5EF4-FFF2-40B4-BE49-F238E27FC236}">
              <a16:creationId xmlns:a16="http://schemas.microsoft.com/office/drawing/2014/main" id="{00000000-0008-0000-0400-000010000000}"/>
            </a:ext>
          </a:extLst>
        </xdr:cNvPr>
        <xdr:cNvPicPr>
          <a:picLocks noChangeAspect="1"/>
        </xdr:cNvPicPr>
      </xdr:nvPicPr>
      <xdr:blipFill>
        <a:blip xmlns:r="http://schemas.openxmlformats.org/officeDocument/2006/relationships" r:embed="rId11"/>
        <a:stretch>
          <a:fillRect/>
        </a:stretch>
      </xdr:blipFill>
      <xdr:spPr>
        <a:xfrm>
          <a:off x="1057275" y="3390900"/>
          <a:ext cx="504762" cy="219048"/>
        </a:xfrm>
        <a:prstGeom prst="rect">
          <a:avLst/>
        </a:prstGeom>
      </xdr:spPr>
    </xdr:pic>
    <xdr:clientData/>
  </xdr:twoCellAnchor>
  <xdr:twoCellAnchor editAs="oneCell">
    <xdr:from>
      <xdr:col>1</xdr:col>
      <xdr:colOff>781050</xdr:colOff>
      <xdr:row>10</xdr:row>
      <xdr:rowOff>38100</xdr:rowOff>
    </xdr:from>
    <xdr:to>
      <xdr:col>2</xdr:col>
      <xdr:colOff>285696</xdr:colOff>
      <xdr:row>10</xdr:row>
      <xdr:rowOff>247624</xdr:rowOff>
    </xdr:to>
    <xdr:pic>
      <xdr:nvPicPr>
        <xdr:cNvPr id="17" name="Picture 16">
          <a:extLst>
            <a:ext uri="{FF2B5EF4-FFF2-40B4-BE49-F238E27FC236}">
              <a16:creationId xmlns:a16="http://schemas.microsoft.com/office/drawing/2014/main" id="{00000000-0008-0000-0400-000011000000}"/>
            </a:ext>
          </a:extLst>
        </xdr:cNvPr>
        <xdr:cNvPicPr>
          <a:picLocks noChangeAspect="1"/>
        </xdr:cNvPicPr>
      </xdr:nvPicPr>
      <xdr:blipFill>
        <a:blip xmlns:r="http://schemas.openxmlformats.org/officeDocument/2006/relationships" r:embed="rId12"/>
        <a:stretch>
          <a:fillRect/>
        </a:stretch>
      </xdr:blipFill>
      <xdr:spPr>
        <a:xfrm>
          <a:off x="1133475" y="3124200"/>
          <a:ext cx="428571" cy="209524"/>
        </a:xfrm>
        <a:prstGeom prst="rect">
          <a:avLst/>
        </a:prstGeom>
      </xdr:spPr>
    </xdr:pic>
    <xdr:clientData/>
  </xdr:twoCellAnchor>
  <xdr:twoCellAnchor editAs="oneCell">
    <xdr:from>
      <xdr:col>1</xdr:col>
      <xdr:colOff>857250</xdr:colOff>
      <xdr:row>9</xdr:row>
      <xdr:rowOff>28575</xdr:rowOff>
    </xdr:from>
    <xdr:to>
      <xdr:col>2</xdr:col>
      <xdr:colOff>276182</xdr:colOff>
      <xdr:row>9</xdr:row>
      <xdr:rowOff>247623</xdr:rowOff>
    </xdr:to>
    <xdr:pic>
      <xdr:nvPicPr>
        <xdr:cNvPr id="18" name="Picture 17">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13"/>
        <a:stretch>
          <a:fillRect/>
        </a:stretch>
      </xdr:blipFill>
      <xdr:spPr>
        <a:xfrm>
          <a:off x="1209675" y="2847975"/>
          <a:ext cx="342857" cy="219048"/>
        </a:xfrm>
        <a:prstGeom prst="rect">
          <a:avLst/>
        </a:prstGeom>
      </xdr:spPr>
    </xdr:pic>
    <xdr:clientData/>
  </xdr:twoCellAnchor>
  <xdr:twoCellAnchor editAs="oneCell">
    <xdr:from>
      <xdr:col>2</xdr:col>
      <xdr:colOff>57150</xdr:colOff>
      <xdr:row>20</xdr:row>
      <xdr:rowOff>38100</xdr:rowOff>
    </xdr:from>
    <xdr:to>
      <xdr:col>2</xdr:col>
      <xdr:colOff>266674</xdr:colOff>
      <xdr:row>20</xdr:row>
      <xdr:rowOff>238100</xdr:rowOff>
    </xdr:to>
    <xdr:pic>
      <xdr:nvPicPr>
        <xdr:cNvPr id="21" name="Picture 20">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14"/>
        <a:stretch>
          <a:fillRect/>
        </a:stretch>
      </xdr:blipFill>
      <xdr:spPr>
        <a:xfrm>
          <a:off x="1333500" y="5791200"/>
          <a:ext cx="209524" cy="20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114300</xdr:colOff>
      <xdr:row>0</xdr:row>
      <xdr:rowOff>95250</xdr:rowOff>
    </xdr:from>
    <xdr:to>
      <xdr:col>7</xdr:col>
      <xdr:colOff>959006</xdr:colOff>
      <xdr:row>1</xdr:row>
      <xdr:rowOff>19049</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48250" y="95250"/>
          <a:ext cx="1806731" cy="428624"/>
        </a:xfrm>
        <a:prstGeom prst="rect">
          <a:avLst/>
        </a:prstGeom>
      </xdr:spPr>
    </xdr:pic>
    <xdr:clientData/>
  </xdr:twoCellAnchor>
  <xdr:twoCellAnchor editAs="oneCell">
    <xdr:from>
      <xdr:col>2</xdr:col>
      <xdr:colOff>666750</xdr:colOff>
      <xdr:row>10</xdr:row>
      <xdr:rowOff>38100</xdr:rowOff>
    </xdr:from>
    <xdr:to>
      <xdr:col>2</xdr:col>
      <xdr:colOff>828655</xdr:colOff>
      <xdr:row>10</xdr:row>
      <xdr:rowOff>247624</xdr:rowOff>
    </xdr:to>
    <xdr:pic>
      <xdr:nvPicPr>
        <xdr:cNvPr id="22" name="Picture 21">
          <a:extLst>
            <a:ext uri="{FF2B5EF4-FFF2-40B4-BE49-F238E27FC236}">
              <a16:creationId xmlns:a16="http://schemas.microsoft.com/office/drawing/2014/main" id="{00000000-0008-0000-0500-000016000000}"/>
            </a:ext>
          </a:extLst>
        </xdr:cNvPr>
        <xdr:cNvPicPr>
          <a:picLocks noChangeAspect="1"/>
        </xdr:cNvPicPr>
      </xdr:nvPicPr>
      <xdr:blipFill>
        <a:blip xmlns:r="http://schemas.openxmlformats.org/officeDocument/2006/relationships" r:embed="rId2"/>
        <a:stretch>
          <a:fillRect/>
        </a:stretch>
      </xdr:blipFill>
      <xdr:spPr>
        <a:xfrm>
          <a:off x="1752600" y="7391400"/>
          <a:ext cx="161905" cy="209524"/>
        </a:xfrm>
        <a:prstGeom prst="rect">
          <a:avLst/>
        </a:prstGeom>
      </xdr:spPr>
    </xdr:pic>
    <xdr:clientData/>
  </xdr:twoCellAnchor>
  <xdr:twoCellAnchor editAs="oneCell">
    <xdr:from>
      <xdr:col>2</xdr:col>
      <xdr:colOff>590550</xdr:colOff>
      <xdr:row>12</xdr:row>
      <xdr:rowOff>38100</xdr:rowOff>
    </xdr:from>
    <xdr:to>
      <xdr:col>2</xdr:col>
      <xdr:colOff>809598</xdr:colOff>
      <xdr:row>12</xdr:row>
      <xdr:rowOff>247624</xdr:rowOff>
    </xdr:to>
    <xdr:pic>
      <xdr:nvPicPr>
        <xdr:cNvPr id="26" name="Picture 25">
          <a:extLst>
            <a:ext uri="{FF2B5EF4-FFF2-40B4-BE49-F238E27FC236}">
              <a16:creationId xmlns:a16="http://schemas.microsoft.com/office/drawing/2014/main" id="{00000000-0008-0000-0500-00001A000000}"/>
            </a:ext>
          </a:extLst>
        </xdr:cNvPr>
        <xdr:cNvPicPr>
          <a:picLocks noChangeAspect="1"/>
        </xdr:cNvPicPr>
      </xdr:nvPicPr>
      <xdr:blipFill>
        <a:blip xmlns:r="http://schemas.openxmlformats.org/officeDocument/2006/relationships" r:embed="rId3"/>
        <a:stretch>
          <a:fillRect/>
        </a:stretch>
      </xdr:blipFill>
      <xdr:spPr>
        <a:xfrm>
          <a:off x="1676400" y="8458200"/>
          <a:ext cx="219048" cy="209524"/>
        </a:xfrm>
        <a:prstGeom prst="rect">
          <a:avLst/>
        </a:prstGeom>
      </xdr:spPr>
    </xdr:pic>
    <xdr:clientData/>
  </xdr:twoCellAnchor>
  <xdr:twoCellAnchor editAs="oneCell">
    <xdr:from>
      <xdr:col>2</xdr:col>
      <xdr:colOff>438150</xdr:colOff>
      <xdr:row>7</xdr:row>
      <xdr:rowOff>19050</xdr:rowOff>
    </xdr:from>
    <xdr:to>
      <xdr:col>2</xdr:col>
      <xdr:colOff>790531</xdr:colOff>
      <xdr:row>7</xdr:row>
      <xdr:rowOff>247621</xdr:rowOff>
    </xdr:to>
    <xdr:pic>
      <xdr:nvPicPr>
        <xdr:cNvPr id="29" name="Picture 28">
          <a:extLst>
            <a:ext uri="{FF2B5EF4-FFF2-40B4-BE49-F238E27FC236}">
              <a16:creationId xmlns:a16="http://schemas.microsoft.com/office/drawing/2014/main" id="{00000000-0008-0000-0500-00001D000000}"/>
            </a:ext>
          </a:extLst>
        </xdr:cNvPr>
        <xdr:cNvPicPr>
          <a:picLocks noChangeAspect="1"/>
        </xdr:cNvPicPr>
      </xdr:nvPicPr>
      <xdr:blipFill>
        <a:blip xmlns:r="http://schemas.openxmlformats.org/officeDocument/2006/relationships" r:embed="rId4"/>
        <a:stretch>
          <a:fillRect/>
        </a:stretch>
      </xdr:blipFill>
      <xdr:spPr>
        <a:xfrm>
          <a:off x="1524000" y="2305050"/>
          <a:ext cx="352381" cy="228571"/>
        </a:xfrm>
        <a:prstGeom prst="rect">
          <a:avLst/>
        </a:prstGeom>
      </xdr:spPr>
    </xdr:pic>
    <xdr:clientData/>
  </xdr:twoCellAnchor>
  <xdr:twoCellAnchor editAs="oneCell">
    <xdr:from>
      <xdr:col>2</xdr:col>
      <xdr:colOff>371475</xdr:colOff>
      <xdr:row>8</xdr:row>
      <xdr:rowOff>28575</xdr:rowOff>
    </xdr:from>
    <xdr:to>
      <xdr:col>2</xdr:col>
      <xdr:colOff>780999</xdr:colOff>
      <xdr:row>8</xdr:row>
      <xdr:rowOff>247623</xdr:rowOff>
    </xdr:to>
    <xdr:pic>
      <xdr:nvPicPr>
        <xdr:cNvPr id="30" name="Picture 29">
          <a:extLst>
            <a:ext uri="{FF2B5EF4-FFF2-40B4-BE49-F238E27FC236}">
              <a16:creationId xmlns:a16="http://schemas.microsoft.com/office/drawing/2014/main" id="{00000000-0008-0000-0500-00001E000000}"/>
            </a:ext>
          </a:extLst>
        </xdr:cNvPr>
        <xdr:cNvPicPr>
          <a:picLocks noChangeAspect="1"/>
        </xdr:cNvPicPr>
      </xdr:nvPicPr>
      <xdr:blipFill>
        <a:blip xmlns:r="http://schemas.openxmlformats.org/officeDocument/2006/relationships" r:embed="rId5"/>
        <a:stretch>
          <a:fillRect/>
        </a:stretch>
      </xdr:blipFill>
      <xdr:spPr>
        <a:xfrm>
          <a:off x="1457325" y="2581275"/>
          <a:ext cx="409524" cy="219048"/>
        </a:xfrm>
        <a:prstGeom prst="rect">
          <a:avLst/>
        </a:prstGeom>
      </xdr:spPr>
    </xdr:pic>
    <xdr:clientData/>
  </xdr:twoCellAnchor>
  <xdr:twoCellAnchor editAs="oneCell">
    <xdr:from>
      <xdr:col>2</xdr:col>
      <xdr:colOff>266700</xdr:colOff>
      <xdr:row>9</xdr:row>
      <xdr:rowOff>19050</xdr:rowOff>
    </xdr:from>
    <xdr:to>
      <xdr:col>2</xdr:col>
      <xdr:colOff>771462</xdr:colOff>
      <xdr:row>9</xdr:row>
      <xdr:rowOff>257145</xdr:rowOff>
    </xdr:to>
    <xdr:pic>
      <xdr:nvPicPr>
        <xdr:cNvPr id="31" name="Picture 30">
          <a:extLst>
            <a:ext uri="{FF2B5EF4-FFF2-40B4-BE49-F238E27FC236}">
              <a16:creationId xmlns:a16="http://schemas.microsoft.com/office/drawing/2014/main" id="{00000000-0008-0000-0500-00001F000000}"/>
            </a:ext>
          </a:extLst>
        </xdr:cNvPr>
        <xdr:cNvPicPr>
          <a:picLocks noChangeAspect="1"/>
        </xdr:cNvPicPr>
      </xdr:nvPicPr>
      <xdr:blipFill>
        <a:blip xmlns:r="http://schemas.openxmlformats.org/officeDocument/2006/relationships" r:embed="rId6"/>
        <a:stretch>
          <a:fillRect/>
        </a:stretch>
      </xdr:blipFill>
      <xdr:spPr>
        <a:xfrm>
          <a:off x="1352550" y="2838450"/>
          <a:ext cx="504762" cy="238095"/>
        </a:xfrm>
        <a:prstGeom prst="rect">
          <a:avLst/>
        </a:prstGeom>
      </xdr:spPr>
    </xdr:pic>
    <xdr:clientData/>
  </xdr:twoCellAnchor>
  <xdr:twoCellAnchor editAs="oneCell">
    <xdr:from>
      <xdr:col>2</xdr:col>
      <xdr:colOff>590550</xdr:colOff>
      <xdr:row>11</xdr:row>
      <xdr:rowOff>28575</xdr:rowOff>
    </xdr:from>
    <xdr:to>
      <xdr:col>2</xdr:col>
      <xdr:colOff>800074</xdr:colOff>
      <xdr:row>11</xdr:row>
      <xdr:rowOff>247623</xdr:rowOff>
    </xdr:to>
    <xdr:pic>
      <xdr:nvPicPr>
        <xdr:cNvPr id="32" name="Picture 31">
          <a:extLst>
            <a:ext uri="{FF2B5EF4-FFF2-40B4-BE49-F238E27FC236}">
              <a16:creationId xmlns:a16="http://schemas.microsoft.com/office/drawing/2014/main" id="{00000000-0008-0000-0500-000020000000}"/>
            </a:ext>
          </a:extLst>
        </xdr:cNvPr>
        <xdr:cNvPicPr>
          <a:picLocks noChangeAspect="1"/>
        </xdr:cNvPicPr>
      </xdr:nvPicPr>
      <xdr:blipFill>
        <a:blip xmlns:r="http://schemas.openxmlformats.org/officeDocument/2006/relationships" r:embed="rId7"/>
        <a:stretch>
          <a:fillRect/>
        </a:stretch>
      </xdr:blipFill>
      <xdr:spPr>
        <a:xfrm>
          <a:off x="1676400" y="3381375"/>
          <a:ext cx="209524" cy="21904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571500</xdr:colOff>
      <xdr:row>0</xdr:row>
      <xdr:rowOff>95250</xdr:rowOff>
    </xdr:from>
    <xdr:to>
      <xdr:col>6</xdr:col>
      <xdr:colOff>1187606</xdr:colOff>
      <xdr:row>1</xdr:row>
      <xdr:rowOff>19049</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86425" y="95250"/>
          <a:ext cx="1806731" cy="428624"/>
        </a:xfrm>
        <a:prstGeom prst="rect">
          <a:avLst/>
        </a:prstGeom>
      </xdr:spPr>
    </xdr:pic>
    <xdr:clientData/>
  </xdr:twoCellAnchor>
  <xdr:twoCellAnchor editAs="oneCell">
    <xdr:from>
      <xdr:col>1</xdr:col>
      <xdr:colOff>304800</xdr:colOff>
      <xdr:row>7</xdr:row>
      <xdr:rowOff>76200</xdr:rowOff>
    </xdr:from>
    <xdr:to>
      <xdr:col>1</xdr:col>
      <xdr:colOff>857181</xdr:colOff>
      <xdr:row>7</xdr:row>
      <xdr:rowOff>285724</xdr:rowOff>
    </xdr:to>
    <xdr:pic>
      <xdr:nvPicPr>
        <xdr:cNvPr id="13" name="Picture 12">
          <a:extLst>
            <a:ext uri="{FF2B5EF4-FFF2-40B4-BE49-F238E27FC236}">
              <a16:creationId xmlns:a16="http://schemas.microsoft.com/office/drawing/2014/main" id="{00000000-0008-0000-0600-00000D000000}"/>
            </a:ext>
          </a:extLst>
        </xdr:cNvPr>
        <xdr:cNvPicPr>
          <a:picLocks noChangeAspect="1"/>
        </xdr:cNvPicPr>
      </xdr:nvPicPr>
      <xdr:blipFill>
        <a:blip xmlns:r="http://schemas.openxmlformats.org/officeDocument/2006/relationships" r:embed="rId2"/>
        <a:stretch>
          <a:fillRect/>
        </a:stretch>
      </xdr:blipFill>
      <xdr:spPr>
        <a:xfrm>
          <a:off x="657225" y="2362200"/>
          <a:ext cx="552381" cy="209524"/>
        </a:xfrm>
        <a:prstGeom prst="rect">
          <a:avLst/>
        </a:prstGeom>
      </xdr:spPr>
    </xdr:pic>
    <xdr:clientData/>
  </xdr:twoCellAnchor>
  <xdr:twoCellAnchor editAs="oneCell">
    <xdr:from>
      <xdr:col>1</xdr:col>
      <xdr:colOff>314325</xdr:colOff>
      <xdr:row>8</xdr:row>
      <xdr:rowOff>38100</xdr:rowOff>
    </xdr:from>
    <xdr:to>
      <xdr:col>1</xdr:col>
      <xdr:colOff>847658</xdr:colOff>
      <xdr:row>8</xdr:row>
      <xdr:rowOff>304767</xdr:rowOff>
    </xdr:to>
    <xdr:pic>
      <xdr:nvPicPr>
        <xdr:cNvPr id="14" name="Picture 13">
          <a:extLst>
            <a:ext uri="{FF2B5EF4-FFF2-40B4-BE49-F238E27FC236}">
              <a16:creationId xmlns:a16="http://schemas.microsoft.com/office/drawing/2014/main" id="{00000000-0008-0000-0600-00000E000000}"/>
            </a:ext>
          </a:extLst>
        </xdr:cNvPr>
        <xdr:cNvPicPr>
          <a:picLocks noChangeAspect="1"/>
        </xdr:cNvPicPr>
      </xdr:nvPicPr>
      <xdr:blipFill>
        <a:blip xmlns:r="http://schemas.openxmlformats.org/officeDocument/2006/relationships" r:embed="rId3"/>
        <a:stretch>
          <a:fillRect/>
        </a:stretch>
      </xdr:blipFill>
      <xdr:spPr>
        <a:xfrm>
          <a:off x="666750" y="2667000"/>
          <a:ext cx="533333" cy="2666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571500</xdr:colOff>
      <xdr:row>0</xdr:row>
      <xdr:rowOff>95250</xdr:rowOff>
    </xdr:from>
    <xdr:to>
      <xdr:col>6</xdr:col>
      <xdr:colOff>1187606</xdr:colOff>
      <xdr:row>1</xdr:row>
      <xdr:rowOff>19049</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86425" y="95250"/>
          <a:ext cx="1806731" cy="428624"/>
        </a:xfrm>
        <a:prstGeom prst="rect">
          <a:avLst/>
        </a:prstGeom>
      </xdr:spPr>
    </xdr:pic>
    <xdr:clientData/>
  </xdr:twoCellAnchor>
  <xdr:twoCellAnchor editAs="oneCell">
    <xdr:from>
      <xdr:col>1</xdr:col>
      <xdr:colOff>323850</xdr:colOff>
      <xdr:row>7</xdr:row>
      <xdr:rowOff>95250</xdr:rowOff>
    </xdr:from>
    <xdr:to>
      <xdr:col>1</xdr:col>
      <xdr:colOff>885825</xdr:colOff>
      <xdr:row>7</xdr:row>
      <xdr:rowOff>238125</xdr:rowOff>
    </xdr:to>
    <xdr:pic>
      <xdr:nvPicPr>
        <xdr:cNvPr id="14" name="Picture 13">
          <a:extLst>
            <a:ext uri="{FF2B5EF4-FFF2-40B4-BE49-F238E27FC236}">
              <a16:creationId xmlns:a16="http://schemas.microsoft.com/office/drawing/2014/main" id="{00000000-0008-0000-07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6275" y="2724150"/>
          <a:ext cx="5619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314325</xdr:colOff>
      <xdr:row>8</xdr:row>
      <xdr:rowOff>104775</xdr:rowOff>
    </xdr:from>
    <xdr:to>
      <xdr:col>1</xdr:col>
      <xdr:colOff>876300</xdr:colOff>
      <xdr:row>8</xdr:row>
      <xdr:rowOff>276225</xdr:rowOff>
    </xdr:to>
    <xdr:pic>
      <xdr:nvPicPr>
        <xdr:cNvPr id="17" name="Picture 16">
          <a:extLst>
            <a:ext uri="{FF2B5EF4-FFF2-40B4-BE49-F238E27FC236}">
              <a16:creationId xmlns:a16="http://schemas.microsoft.com/office/drawing/2014/main" id="{00000000-0008-0000-0700-00001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6750" y="2476500"/>
          <a:ext cx="561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314325</xdr:colOff>
      <xdr:row>9</xdr:row>
      <xdr:rowOff>85725</xdr:rowOff>
    </xdr:from>
    <xdr:to>
      <xdr:col>1</xdr:col>
      <xdr:colOff>876300</xdr:colOff>
      <xdr:row>9</xdr:row>
      <xdr:rowOff>276225</xdr:rowOff>
    </xdr:to>
    <xdr:pic>
      <xdr:nvPicPr>
        <xdr:cNvPr id="20" name="Picture 19">
          <a:extLst>
            <a:ext uri="{FF2B5EF4-FFF2-40B4-BE49-F238E27FC236}">
              <a16:creationId xmlns:a16="http://schemas.microsoft.com/office/drawing/2014/main" id="{00000000-0008-0000-0700-000014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66750" y="4086225"/>
          <a:ext cx="56197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314325</xdr:colOff>
      <xdr:row>10</xdr:row>
      <xdr:rowOff>76200</xdr:rowOff>
    </xdr:from>
    <xdr:to>
      <xdr:col>1</xdr:col>
      <xdr:colOff>876300</xdr:colOff>
      <xdr:row>10</xdr:row>
      <xdr:rowOff>285750</xdr:rowOff>
    </xdr:to>
    <xdr:pic>
      <xdr:nvPicPr>
        <xdr:cNvPr id="22" name="Picture 21">
          <a:extLst>
            <a:ext uri="{FF2B5EF4-FFF2-40B4-BE49-F238E27FC236}">
              <a16:creationId xmlns:a16="http://schemas.microsoft.com/office/drawing/2014/main" id="{00000000-0008-0000-0700-00001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66750" y="4419600"/>
          <a:ext cx="5619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314325</xdr:colOff>
      <xdr:row>11</xdr:row>
      <xdr:rowOff>57150</xdr:rowOff>
    </xdr:from>
    <xdr:to>
      <xdr:col>1</xdr:col>
      <xdr:colOff>876300</xdr:colOff>
      <xdr:row>11</xdr:row>
      <xdr:rowOff>295275</xdr:rowOff>
    </xdr:to>
    <xdr:pic>
      <xdr:nvPicPr>
        <xdr:cNvPr id="23" name="Picture 22">
          <a:extLst>
            <a:ext uri="{FF2B5EF4-FFF2-40B4-BE49-F238E27FC236}">
              <a16:creationId xmlns:a16="http://schemas.microsoft.com/office/drawing/2014/main" id="{00000000-0008-0000-0700-00001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66750" y="4743450"/>
          <a:ext cx="5619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Nordea">
  <a:themeElements>
    <a:clrScheme name="Adjacency">
      <a:dk1>
        <a:srgbClr val="2F2B20"/>
      </a:dk1>
      <a:lt1>
        <a:srgbClr val="FFFFFF"/>
      </a:lt1>
      <a:dk2>
        <a:srgbClr val="675E47"/>
      </a:dk2>
      <a:lt2>
        <a:srgbClr val="DFDCB7"/>
      </a:lt2>
      <a:accent1>
        <a:srgbClr val="A9A57C"/>
      </a:accent1>
      <a:accent2>
        <a:srgbClr val="9CBEBD"/>
      </a:accent2>
      <a:accent3>
        <a:srgbClr val="D2CB6C"/>
      </a:accent3>
      <a:accent4>
        <a:srgbClr val="95A39D"/>
      </a:accent4>
      <a:accent5>
        <a:srgbClr val="C89F5D"/>
      </a:accent5>
      <a:accent6>
        <a:srgbClr val="B1A089"/>
      </a:accent6>
      <a:hlink>
        <a:srgbClr val="D25814"/>
      </a:hlink>
      <a:folHlink>
        <a:srgbClr val="849A0A"/>
      </a:folHlink>
    </a:clrScheme>
    <a:fontScheme name="Nordea">
      <a:majorFont>
        <a:latin typeface="Arial"/>
        <a:ea typeface="Arial"/>
        <a:cs typeface="Arial"/>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Arial"/>
        <a:cs typeface="Arial"/>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Norde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9999" dist="19999" dir="5400000" rotWithShape="0">
              <a:srgbClr val="000000">
                <a:alpha val="37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tint val="99000"/>
          </a:scheme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Brand blue">
      <a:srgbClr val="005284"/>
    </a:custClr>
    <a:custClr name="Brand blue 01">
      <a:srgbClr val="779ABC"/>
    </a:custClr>
    <a:custClr name="Brand blue 02">
      <a:srgbClr val="CCD8DE"/>
    </a:custClr>
    <a:custClr name="Brand blue 03">
      <a:srgbClr val="E5EAEF"/>
    </a:custClr>
    <a:custClr name="Dust Green 01">
      <a:srgbClr val="968F69"/>
    </a:custClr>
    <a:custClr name="Dust Green 02">
      <a:srgbClr val="C5BC89"/>
    </a:custClr>
    <a:custClr name="Dust Green 03">
      <a:srgbClr val="D9D5BE"/>
    </a:custClr>
    <a:custClr name="Cool Grey 01">
      <a:srgbClr val="999999"/>
    </a:custClr>
    <a:custClr name="Cool Grey 02">
      <a:srgbClr val="CCCCCC"/>
    </a:custClr>
    <a:custClr name="Cool Grey 03">
      <a:srgbClr val="E4E3E3"/>
    </a:custClr>
    <a:custClr name="Green 01">
      <a:srgbClr val="A9AF00"/>
    </a:custClr>
    <a:custClr name="Green 02">
      <a:srgbClr val="D8DB7F"/>
    </a:custClr>
    <a:custClr name="Green 03">
      <a:srgbClr val="EFF1CC"/>
    </a:custClr>
    <a:custClr name="Dark Blue">
      <a:srgbClr val="003366"/>
    </a:custClr>
    <a:custClr name="Orange">
      <a:srgbClr val="CC6600"/>
    </a:custClr>
    <a:custClr name="Dark Orange">
      <a:srgbClr val="CC3300"/>
    </a:custClr>
    <a:custClr name="Brown">
      <a:srgbClr val="AA0000"/>
    </a:custClr>
    <a:custClr name="Yellow">
      <a:srgbClr val="E8BD00"/>
    </a:custClr>
    <a:custClr name="Red">
      <a:srgbClr val="C1004F"/>
    </a:custClr>
    <a:custClr name="Petrol">
      <a:srgbClr val="660033"/>
    </a:custClr>
    <a:custClr name="Olive">
      <a:srgbClr val="999933"/>
    </a:custClr>
    <a:custClr name="Light Olive">
      <a:srgbClr val="F3EFC3"/>
    </a:custClr>
  </a:custClr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B1:L19"/>
  <sheetViews>
    <sheetView tabSelected="1" zoomScaleNormal="100" workbookViewId="0">
      <selection activeCell="B5" sqref="B5"/>
    </sheetView>
  </sheetViews>
  <sheetFormatPr defaultRowHeight="15.75" x14ac:dyDescent="0.25"/>
  <cols>
    <col min="1" max="1" width="4.625" style="4" customWidth="1"/>
    <col min="2" max="7" width="15.625" style="4" customWidth="1"/>
    <col min="8" max="8" width="5.875" style="45" customWidth="1"/>
    <col min="9" max="12" width="9" style="45"/>
    <col min="13" max="16384" width="9" style="4"/>
  </cols>
  <sheetData>
    <row r="1" spans="2:12" ht="39.950000000000003" customHeight="1" thickBot="1" x14ac:dyDescent="0.3"/>
    <row r="2" spans="2:12" s="160" customFormat="1" ht="27" customHeight="1" thickTop="1" thickBot="1" x14ac:dyDescent="0.45">
      <c r="B2" s="155" t="str">
        <f ca="1">OFFSET(SPROG!$B$52,0,SPROG!$B$2)</f>
        <v>FINNED TUBE</v>
      </c>
      <c r="C2" s="156"/>
      <c r="D2" s="157"/>
      <c r="E2" s="157"/>
      <c r="F2" s="157"/>
      <c r="G2" s="158"/>
      <c r="H2" s="159"/>
      <c r="I2" s="159"/>
      <c r="J2" s="159"/>
      <c r="K2" s="159"/>
      <c r="L2" s="159"/>
    </row>
    <row r="3" spans="2:12" s="19" customFormat="1" ht="21" customHeight="1" thickTop="1" thickBot="1" x14ac:dyDescent="0.25">
      <c r="B3" s="239" t="str">
        <f ca="1">OFFSET(SPROG!$B$38,0,SPROG!$B$2)</f>
        <v>Select Watt or BTU</v>
      </c>
      <c r="C3" s="94" t="str">
        <f ca="1">OFFSET(SPROG!$B$22,0,SPROG!$B$2)</f>
        <v>Select temperatures  °C</v>
      </c>
      <c r="D3" s="94"/>
      <c r="E3" s="94"/>
      <c r="F3" s="95" t="str">
        <f ca="1">OFFSET(SPROG!$B$24,0,SPROG!$B$2)</f>
        <v>Select output or length</v>
      </c>
      <c r="G3" s="96"/>
      <c r="H3" s="41"/>
      <c r="I3" s="42"/>
      <c r="J3" s="42"/>
      <c r="K3" s="42"/>
      <c r="L3" s="42"/>
    </row>
    <row r="4" spans="2:12" s="19" customFormat="1" ht="21" customHeight="1" thickTop="1" thickBot="1" x14ac:dyDescent="0.25">
      <c r="B4" s="240"/>
      <c r="C4" s="48" t="str">
        <f ca="1">OFFSET(SPROG!$B$26,0,SPROG!$B$2)</f>
        <v>Flow</v>
      </c>
      <c r="D4" s="49" t="str">
        <f ca="1">OFFSET(SPROG!$B$27,0,SPROG!$B$2)</f>
        <v>Return</v>
      </c>
      <c r="E4" s="50" t="str">
        <f ca="1">OFFSET(SPROG!$B$28,0,SPROG!$B$2)</f>
        <v>Room</v>
      </c>
      <c r="F4" s="26" t="str">
        <f ca="1">OFFSET(SPROG!$B$30,0,SPROG!$B$2) &amp; " " &amp;$B$5</f>
        <v>Output - Watt</v>
      </c>
      <c r="G4" s="77" t="str">
        <f ca="1">OFFSET(SPROG!$B$31,0,SPROG!$B$2)</f>
        <v>Length - mm</v>
      </c>
      <c r="H4" s="42"/>
      <c r="I4" s="42"/>
      <c r="J4" s="42"/>
      <c r="K4" s="42"/>
      <c r="L4" s="42"/>
    </row>
    <row r="5" spans="2:12" s="20" customFormat="1" ht="21" customHeight="1" thickTop="1" thickBot="1" x14ac:dyDescent="0.25">
      <c r="B5" s="97" t="s">
        <v>376</v>
      </c>
      <c r="C5" s="98">
        <v>75</v>
      </c>
      <c r="D5" s="99">
        <v>65</v>
      </c>
      <c r="E5" s="100">
        <v>20</v>
      </c>
      <c r="F5" s="99">
        <v>900</v>
      </c>
      <c r="G5" s="101">
        <v>1000</v>
      </c>
      <c r="H5" s="43"/>
      <c r="I5" s="43"/>
      <c r="J5" s="43"/>
      <c r="K5" s="43"/>
      <c r="L5" s="43"/>
    </row>
    <row r="6" spans="2:12" s="8" customFormat="1" ht="9" customHeight="1" thickTop="1" thickBot="1" x14ac:dyDescent="0.25">
      <c r="B6" s="73"/>
      <c r="C6" s="40"/>
      <c r="D6" s="40"/>
      <c r="E6" s="40"/>
      <c r="F6" s="40"/>
      <c r="G6" s="74"/>
      <c r="H6" s="40"/>
      <c r="I6" s="40"/>
      <c r="J6" s="40"/>
      <c r="K6" s="40"/>
      <c r="L6" s="40"/>
    </row>
    <row r="7" spans="2:12" s="20" customFormat="1" ht="21" customHeight="1" thickTop="1" thickBot="1" x14ac:dyDescent="0.25">
      <c r="B7" s="180" t="str">
        <f ca="1">OFFSET(SPROG!$B$33,0,SPROG!$B$2)</f>
        <v>Configuration</v>
      </c>
      <c r="C7" s="90" t="str">
        <f ca="1">OFFSET(SPROG!$B$34,0,SPROG!$B$2)</f>
        <v>Type</v>
      </c>
      <c r="D7" s="91" t="str">
        <f ca="1">OFFSET(SPROG!$B$36,0,SPROG!$B$2)</f>
        <v>Length</v>
      </c>
      <c r="E7" s="91" t="str">
        <f>+$B$5</f>
        <v>Watt</v>
      </c>
      <c r="F7" s="91" t="str">
        <f ca="1">OFFSET(SPROG!$B$36,0,SPROG!$B$2)</f>
        <v>Length</v>
      </c>
      <c r="G7" s="92" t="str">
        <f>+$B$5</f>
        <v>Watt</v>
      </c>
      <c r="H7" s="43"/>
      <c r="I7" s="43"/>
      <c r="J7" s="43"/>
      <c r="K7" s="43"/>
      <c r="L7" s="43"/>
    </row>
    <row r="8" spans="2:12" s="20" customFormat="1" ht="27" customHeight="1" thickTop="1" thickBot="1" x14ac:dyDescent="0.25">
      <c r="B8" s="181"/>
      <c r="C8" s="127" t="s">
        <v>0</v>
      </c>
      <c r="D8" s="28">
        <f>IF(ROUNDUP($F$5/VLOOKUP($C$5&amp;$E$5&amp;C8,RIB_YDELSE,($D$5/5)-4,FALSE),1)*1000&lt;=RIB_DATA!$B$6,RIB_DATA!$B$6,IF(ROUNDUP($F$5/VLOOKUP($C$5&amp;$E$5&amp;C8,RIB_YDELSE,($D$5/5)-4,FALSE),1)*1000&lt;=RIB_DATA!$B$7,ROUNDUP($F$5/VLOOKUP($C$5&amp;$E$5&amp;C8,RIB_YDELSE,($D$5/5)-4,FALSE),1)*1000,""))</f>
        <v>3400</v>
      </c>
      <c r="E8" s="28">
        <f t="shared" ref="E8:E15" si="0">IF(D8="","",ROUND(D8*VLOOKUP($C$5&amp;$E$5&amp;C8,RIB_YDELSE,($D$5/5)-4,FALSE)/1000,0))</f>
        <v>901</v>
      </c>
      <c r="F8" s="51">
        <f>IF(AND($G$5&gt;=RIB_DATA!$B$6,FINNED_TUBE!$G$5&lt;=RIB_DATA!$B$7),FINNED_TUBE!$G$5,"")</f>
        <v>1000</v>
      </c>
      <c r="G8" s="93">
        <f t="shared" ref="G8:G15" si="1">IF(F8="","",ROUND(F8*VLOOKUP($C$5&amp;$E$5&amp;C8,RIB_YDELSE,($D$5/5)-4,FALSE)/1000,0))</f>
        <v>265</v>
      </c>
      <c r="H8" s="43"/>
      <c r="I8" s="43"/>
      <c r="J8" s="43"/>
      <c r="K8" s="43"/>
      <c r="L8" s="43"/>
    </row>
    <row r="9" spans="2:12" s="20" customFormat="1" ht="27" customHeight="1" thickTop="1" thickBot="1" x14ac:dyDescent="0.25">
      <c r="B9" s="181"/>
      <c r="C9" s="127" t="s">
        <v>1</v>
      </c>
      <c r="D9" s="28">
        <f>IF(ROUNDUP($F$5/VLOOKUP($C$5&amp;$E$5&amp;C9,RIB_YDELSE,($D$5/5)-4,FALSE),1)*1000&lt;=RIB_DATA!$B$6,RIB_DATA!$B$6,IF(ROUNDUP($F$5/VLOOKUP($C$5&amp;$E$5&amp;C9,RIB_YDELSE,($D$5/5)-4,FALSE),1)*1000&lt;=RIB_DATA!$B$7,ROUNDUP($F$5/VLOOKUP($C$5&amp;$E$5&amp;C9,RIB_YDELSE,($D$5/5)-4,FALSE),1)*1000,""))</f>
        <v>3100</v>
      </c>
      <c r="E9" s="28">
        <f t="shared" si="0"/>
        <v>915</v>
      </c>
      <c r="F9" s="51">
        <f>IF(AND($G$5&gt;=RIB_DATA!$B$6,FINNED_TUBE!$G$5&lt;=RIB_DATA!$B$7),FINNED_TUBE!$G$5,"")</f>
        <v>1000</v>
      </c>
      <c r="G9" s="93">
        <f t="shared" si="1"/>
        <v>295</v>
      </c>
      <c r="H9" s="43"/>
      <c r="I9" s="43"/>
      <c r="J9" s="43"/>
      <c r="K9" s="43"/>
      <c r="L9" s="43"/>
    </row>
    <row r="10" spans="2:12" s="20" customFormat="1" ht="27" customHeight="1" thickTop="1" thickBot="1" x14ac:dyDescent="0.25">
      <c r="B10" s="181"/>
      <c r="C10" s="127" t="s">
        <v>2</v>
      </c>
      <c r="D10" s="28">
        <f>IF(ROUNDUP($F$5/VLOOKUP($C$5&amp;$E$5&amp;C10,RIB_YDELSE,($D$5/5)-4,FALSE),1)*1000&lt;=RIB_DATA!$B$6,RIB_DATA!$B$6,IF(ROUNDUP($F$5/VLOOKUP($C$5&amp;$E$5&amp;C10,RIB_YDELSE,($D$5/5)-4,FALSE),1)*1000&lt;=RIB_DATA!$B$7,ROUNDUP($F$5/VLOOKUP($C$5&amp;$E$5&amp;C10,RIB_YDELSE,($D$5/5)-4,FALSE),1)*1000,""))</f>
        <v>2900</v>
      </c>
      <c r="E10" s="28">
        <f t="shared" si="0"/>
        <v>925</v>
      </c>
      <c r="F10" s="51">
        <f>IF(AND($G$5&gt;=RIB_DATA!$B$6,FINNED_TUBE!$G$5&lt;=RIB_DATA!$B$7),FINNED_TUBE!$G$5,"")</f>
        <v>1000</v>
      </c>
      <c r="G10" s="93">
        <f t="shared" si="1"/>
        <v>319</v>
      </c>
      <c r="H10" s="43"/>
      <c r="I10" s="43"/>
      <c r="J10" s="43"/>
      <c r="K10" s="43"/>
      <c r="L10" s="43"/>
    </row>
    <row r="11" spans="2:12" s="20" customFormat="1" ht="27" customHeight="1" thickTop="1" thickBot="1" x14ac:dyDescent="0.25">
      <c r="B11" s="181"/>
      <c r="C11" s="127" t="s">
        <v>3</v>
      </c>
      <c r="D11" s="28">
        <f>IF(ROUNDUP($F$5/VLOOKUP($C$5&amp;$E$5&amp;C11,RIB_YDELSE,($D$5/5)-4,FALSE),1)*1000&lt;=RIB_DATA!$B$6,RIB_DATA!$B$6,IF(ROUNDUP($F$5/VLOOKUP($C$5&amp;$E$5&amp;C11,RIB_YDELSE,($D$5/5)-4,FALSE),1)*1000&lt;=RIB_DATA!$B$7,ROUNDUP($F$5/VLOOKUP($C$5&amp;$E$5&amp;C11,RIB_YDELSE,($D$5/5)-4,FALSE),1)*1000,""))</f>
        <v>2600</v>
      </c>
      <c r="E11" s="28">
        <f t="shared" si="0"/>
        <v>933</v>
      </c>
      <c r="F11" s="51">
        <f>IF(AND($G$5&gt;=RIB_DATA!$B$6,FINNED_TUBE!$G$5&lt;=RIB_DATA!$B$7),FINNED_TUBE!$G$5,"")</f>
        <v>1000</v>
      </c>
      <c r="G11" s="93">
        <f t="shared" si="1"/>
        <v>359</v>
      </c>
      <c r="H11" s="43"/>
      <c r="I11" s="43"/>
      <c r="J11" s="43"/>
      <c r="K11" s="43"/>
      <c r="L11" s="43"/>
    </row>
    <row r="12" spans="2:12" s="20" customFormat="1" ht="27" customHeight="1" thickTop="1" thickBot="1" x14ac:dyDescent="0.25">
      <c r="B12" s="181"/>
      <c r="C12" s="127" t="s">
        <v>4</v>
      </c>
      <c r="D12" s="28">
        <f>IF(ROUNDUP($F$5/VLOOKUP($C$5&amp;$E$5&amp;C12,RIB_YDELSE,($D$5/5)-4,FALSE),1)*1000&lt;=RIB_DATA!$B$6,RIB_DATA!$B$6,IF(ROUNDUP($F$5/VLOOKUP($C$5&amp;$E$5&amp;C12,RIB_YDELSE,($D$5/5)-4,FALSE),1)*1000&lt;=RIB_DATA!$B$7,ROUNDUP($F$5/VLOOKUP($C$5&amp;$E$5&amp;C12,RIB_YDELSE,($D$5/5)-4,FALSE),1)*1000,""))</f>
        <v>2500</v>
      </c>
      <c r="E12" s="28">
        <f t="shared" si="0"/>
        <v>908</v>
      </c>
      <c r="F12" s="51">
        <f>IF(AND($G$5&gt;=RIB_DATA!$B$6,FINNED_TUBE!$G$5&lt;=RIB_DATA!$B$7),FINNED_TUBE!$G$5,"")</f>
        <v>1000</v>
      </c>
      <c r="G12" s="93">
        <f t="shared" si="1"/>
        <v>363</v>
      </c>
      <c r="H12" s="43"/>
      <c r="I12" s="43"/>
      <c r="J12" s="43"/>
      <c r="K12" s="43"/>
      <c r="L12" s="43"/>
    </row>
    <row r="13" spans="2:12" s="20" customFormat="1" ht="27" customHeight="1" thickTop="1" thickBot="1" x14ac:dyDescent="0.25">
      <c r="B13" s="181"/>
      <c r="C13" s="127" t="s">
        <v>5</v>
      </c>
      <c r="D13" s="28">
        <f>IF(ROUNDUP($F$5/VLOOKUP($C$5&amp;$E$5&amp;C13,RIB_YDELSE,($D$5/5)-4,FALSE),1)*1000&lt;=RIB_DATA!$B$6,RIB_DATA!$B$6,IF(ROUNDUP($F$5/VLOOKUP($C$5&amp;$E$5&amp;C13,RIB_YDELSE,($D$5/5)-4,FALSE),1)*1000&lt;=RIB_DATA!$B$7,ROUNDUP($F$5/VLOOKUP($C$5&amp;$E$5&amp;C13,RIB_YDELSE,($D$5/5)-4,FALSE),1)*1000,""))</f>
        <v>2200</v>
      </c>
      <c r="E13" s="28">
        <f t="shared" si="0"/>
        <v>911</v>
      </c>
      <c r="F13" s="51">
        <f>IF(AND($G$5&gt;=RIB_DATA!$B$6,FINNED_TUBE!$G$5&lt;=RIB_DATA!$B$7),FINNED_TUBE!$G$5,"")</f>
        <v>1000</v>
      </c>
      <c r="G13" s="93">
        <f t="shared" si="1"/>
        <v>414</v>
      </c>
      <c r="H13" s="43"/>
      <c r="I13" s="43"/>
      <c r="J13" s="43"/>
      <c r="K13" s="43"/>
      <c r="L13" s="43"/>
    </row>
    <row r="14" spans="2:12" s="20" customFormat="1" ht="27" customHeight="1" thickTop="1" thickBot="1" x14ac:dyDescent="0.25">
      <c r="B14" s="181"/>
      <c r="C14" s="127" t="s">
        <v>6</v>
      </c>
      <c r="D14" s="28">
        <f>IF(ROUNDUP($F$5/VLOOKUP($C$5&amp;$E$5&amp;C14,RIB_YDELSE,($D$5/5)-4,FALSE),1)*1000&lt;=RIB_DATA!$B$6,RIB_DATA!$B$6,IF(ROUNDUP($F$5/VLOOKUP($C$5&amp;$E$5&amp;C14,RIB_YDELSE,($D$5/5)-4,FALSE),1)*1000&lt;=RIB_DATA!$B$7,ROUNDUP($F$5/VLOOKUP($C$5&amp;$E$5&amp;C14,RIB_YDELSE,($D$5/5)-4,FALSE),1)*1000,""))</f>
        <v>2000</v>
      </c>
      <c r="E14" s="28">
        <f t="shared" si="0"/>
        <v>944</v>
      </c>
      <c r="F14" s="51">
        <f>IF(AND($G$5&gt;=RIB_DATA!$B$6,FINNED_TUBE!$G$5&lt;=RIB_DATA!$B$7),FINNED_TUBE!$G$5,"")</f>
        <v>1000</v>
      </c>
      <c r="G14" s="93">
        <f t="shared" si="1"/>
        <v>472</v>
      </c>
      <c r="H14" s="43"/>
      <c r="I14" s="43"/>
      <c r="J14" s="43"/>
      <c r="K14" s="43"/>
      <c r="L14" s="43"/>
    </row>
    <row r="15" spans="2:12" s="20" customFormat="1" ht="27" customHeight="1" thickTop="1" thickBot="1" x14ac:dyDescent="0.25">
      <c r="B15" s="208"/>
      <c r="C15" s="141" t="s">
        <v>7</v>
      </c>
      <c r="D15" s="29">
        <f>IF(ROUNDUP($F$5/VLOOKUP($C$5&amp;$E$5&amp;C15,RIB_YDELSE,($D$5/5)-4,FALSE),1)*1000&lt;=RIB_DATA!$B$6,RIB_DATA!$B$6,IF(ROUNDUP($F$5/VLOOKUP($C$5&amp;$E$5&amp;C15,RIB_YDELSE,($D$5/5)-4,FALSE),1)*1000&lt;=RIB_DATA!$B$7,ROUNDUP($F$5/VLOOKUP($C$5&amp;$E$5&amp;C15,RIB_YDELSE,($D$5/5)-4,FALSE),1)*1000,""))</f>
        <v>1700.0000000000002</v>
      </c>
      <c r="E15" s="28">
        <f t="shared" si="0"/>
        <v>954</v>
      </c>
      <c r="F15" s="52">
        <f>IF(AND($G$5&gt;=RIB_DATA!$B$6,FINNED_TUBE!$G$5&lt;=RIB_DATA!$B$7),FINNED_TUBE!$G$5,"")</f>
        <v>1000</v>
      </c>
      <c r="G15" s="93">
        <f t="shared" si="1"/>
        <v>561</v>
      </c>
      <c r="H15" s="43"/>
      <c r="I15" s="43"/>
      <c r="J15" s="43"/>
      <c r="K15" s="43"/>
      <c r="L15" s="43"/>
    </row>
    <row r="16" spans="2:12" s="8" customFormat="1" ht="36" customHeight="1" thickTop="1" thickBot="1" x14ac:dyDescent="0.25">
      <c r="B16" s="235" t="str">
        <f ca="1">OFFSET(SPROG!$B$53,0,SPROG!$B$2)</f>
        <v>Min length: 400 mm. Max. Length 6000 mm. 
Please contact MEINERTZ for special sizes and special options.</v>
      </c>
      <c r="C16" s="236"/>
      <c r="D16" s="237"/>
      <c r="E16" s="237"/>
      <c r="F16" s="237"/>
      <c r="G16" s="238"/>
      <c r="H16" s="40"/>
      <c r="I16" s="40"/>
      <c r="J16" s="40"/>
      <c r="K16" s="40"/>
      <c r="L16" s="40"/>
    </row>
    <row r="17" spans="2:7" ht="21" customHeight="1" thickTop="1" thickBot="1" x14ac:dyDescent="0.3">
      <c r="B17" s="235" t="str">
        <f ca="1">OFFSET(SPROG!$B$54,0,SPROG!$B$2)</f>
        <v>Output = Watt/meter * meter at the defined temperature sets</v>
      </c>
      <c r="C17" s="236"/>
      <c r="D17" s="237"/>
      <c r="E17" s="237"/>
      <c r="F17" s="237"/>
      <c r="G17" s="238"/>
    </row>
    <row r="18" spans="2:7" ht="33" customHeight="1" thickTop="1" thickBot="1" x14ac:dyDescent="0.3">
      <c r="B18" s="241" t="str">
        <f ca="1">OFFSET(SPROG!$B$47,0,SPROG!$B$2)</f>
        <v>The heat output calculation is informative. Reservations are made for any errors or inaccuracies in the heat output calculation. In case of non-conformity to the official data in MEINERTZ brochures and on www.meinertz.com, the official data is applicable.</v>
      </c>
      <c r="C18" s="242"/>
      <c r="D18" s="243"/>
      <c r="E18" s="243"/>
      <c r="F18" s="243"/>
      <c r="G18" s="244"/>
    </row>
    <row r="19" spans="2:7" ht="16.5" thickTop="1" x14ac:dyDescent="0.25"/>
  </sheetData>
  <sheetProtection algorithmName="SHA-512" hashValue="TE7mHeMJBtv+S24KIjCX9wPFe4Wj7NCaU3Ohegn1c/RaiVVC6nEitVg7rBGBV8NewVLPH9GFAieqs/RvNcBdrg==" saltValue="kMVrKrq4/06xVycGJ2QZFw==" spinCount="100000" sheet="1" objects="1" selectLockedCells="1"/>
  <dataConsolidate/>
  <mergeCells count="4">
    <mergeCell ref="B16:G16"/>
    <mergeCell ref="B3:B4"/>
    <mergeCell ref="B17:G17"/>
    <mergeCell ref="B18:G18"/>
  </mergeCells>
  <conditionalFormatting sqref="C5:E5">
    <cfRule type="expression" dxfId="6" priority="1">
      <formula>$C$5&lt;$D$5+10</formula>
    </cfRule>
  </conditionalFormatting>
  <dataValidations count="6">
    <dataValidation type="list" allowBlank="1" showInputMessage="1" showErrorMessage="1" errorTitle="Invalid vaule" error="Please select value from the drop-down list" sqref="C5" xr:uid="{00000000-0002-0000-0100-000000000000}">
      <formula1>RIB_FREM</formula1>
    </dataValidation>
    <dataValidation type="list" allowBlank="1" showInputMessage="1" showErrorMessage="1" errorTitle="Invalid value" error="Please select value from the drop-down list" sqref="D5" xr:uid="{00000000-0002-0000-0100-000001000000}">
      <formula1>RIB_RETUR</formula1>
    </dataValidation>
    <dataValidation type="list" allowBlank="1" showInputMessage="1" showErrorMessage="1" errorTitle="Invalid value" error="Please select value from the drop-down list" sqref="E5" xr:uid="{00000000-0002-0000-0100-000002000000}">
      <formula1>RIB_STUE</formula1>
    </dataValidation>
    <dataValidation type="list" allowBlank="1" showInputMessage="1" showErrorMessage="1" errorTitle="Invalid value" error="Please select value from the drop-down list" sqref="B5" xr:uid="{00000000-0002-0000-0100-000003000000}">
      <formula1>WATTBTU</formula1>
    </dataValidation>
    <dataValidation type="whole" operator="greaterThan" allowBlank="1" showInputMessage="1" showErrorMessage="1" errorTitle="Invalid value" error="Please select value greater then 0" sqref="F5" xr:uid="{00000000-0002-0000-0100-000004000000}">
      <formula1>0</formula1>
    </dataValidation>
    <dataValidation type="whole" allowBlank="1" showInputMessage="1" showErrorMessage="1" errorTitle="Invalid value" error="Please select value between 400 and 6000" sqref="G5" xr:uid="{00000000-0002-0000-0100-000005000000}">
      <formula1>400</formula1>
      <formula2>6000</formula2>
    </dataValidation>
  </dataValidations>
  <printOptions horizontalCentered="1"/>
  <pageMargins left="0.59055118110236227" right="0.59055118110236227" top="1.1811023622047245" bottom="1.1811023622047245" header="0.39370078740157483" footer="0.78740157480314965"/>
  <pageSetup paperSize="9" scale="85" orientation="portrait" verticalDpi="599" r:id="rId1"/>
  <headerFooter>
    <oddHeader>&amp;R&amp;G</oddHeader>
    <oddFooter>&amp;L&amp;"Calibri,Bold"&amp;12MEINERTZ A/S&amp;8
&amp;"Calibri,Regular"&amp;10Sverigesvej 11
DK-8660 Skanderborg
Denmark
Tel: +45 86521811
meinertz@meinertz.com&amp;R&amp;"Calibri,Regular"&amp;8Printed: &amp;D (&amp;T)</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dimension ref="A1:AA363"/>
  <sheetViews>
    <sheetView workbookViewId="0">
      <pane ySplit="11" topLeftCell="A320" activePane="bottomLeft" state="frozen"/>
      <selection activeCell="C4" sqref="C4"/>
      <selection pane="bottomLeft" activeCell="C4" sqref="C4"/>
    </sheetView>
  </sheetViews>
  <sheetFormatPr defaultRowHeight="11.25" x14ac:dyDescent="0.2"/>
  <cols>
    <col min="1" max="1" width="15.625" style="1" customWidth="1"/>
    <col min="2" max="12" width="4.625" style="1" customWidth="1"/>
    <col min="13" max="13" width="2.625" style="1" customWidth="1"/>
    <col min="14" max="14" width="11.625" style="1" customWidth="1"/>
    <col min="15" max="25" width="4.625" style="10" customWidth="1"/>
    <col min="26" max="26" width="2.625" style="1" customWidth="1"/>
    <col min="27" max="28" width="9" style="1"/>
    <col min="29" max="29" width="2.625" style="1" customWidth="1"/>
    <col min="30" max="16384" width="9" style="1"/>
  </cols>
  <sheetData>
    <row r="1" spans="1:27" s="13" customFormat="1" ht="21" x14ac:dyDescent="0.35">
      <c r="A1" s="13" t="s">
        <v>730</v>
      </c>
      <c r="O1" s="14"/>
      <c r="P1" s="14"/>
      <c r="Q1" s="14"/>
      <c r="R1" s="14"/>
      <c r="S1" s="14"/>
      <c r="T1" s="14"/>
      <c r="U1" s="14"/>
      <c r="V1" s="14"/>
      <c r="W1" s="14"/>
      <c r="X1" s="14"/>
      <c r="Y1" s="14"/>
    </row>
    <row r="3" spans="1:27" x14ac:dyDescent="0.2">
      <c r="A3" s="2" t="s">
        <v>449</v>
      </c>
      <c r="B3" s="1">
        <v>90</v>
      </c>
      <c r="C3" s="1">
        <v>85</v>
      </c>
      <c r="D3" s="1">
        <v>80</v>
      </c>
      <c r="E3" s="1">
        <v>75</v>
      </c>
      <c r="F3" s="1">
        <v>70</v>
      </c>
      <c r="G3" s="1">
        <v>65</v>
      </c>
      <c r="H3" s="1">
        <v>60</v>
      </c>
      <c r="I3" s="1">
        <v>55</v>
      </c>
      <c r="J3" s="1">
        <v>50</v>
      </c>
      <c r="K3" s="1">
        <v>45</v>
      </c>
      <c r="L3" s="1">
        <v>40</v>
      </c>
    </row>
    <row r="4" spans="1:27" x14ac:dyDescent="0.2">
      <c r="A4" s="2" t="s">
        <v>448</v>
      </c>
      <c r="B4" s="1">
        <v>80</v>
      </c>
      <c r="C4" s="1">
        <v>75</v>
      </c>
      <c r="D4" s="1">
        <v>70</v>
      </c>
      <c r="E4" s="1">
        <v>65</v>
      </c>
      <c r="F4" s="1">
        <v>60</v>
      </c>
      <c r="G4" s="1">
        <v>55</v>
      </c>
      <c r="H4" s="1">
        <v>50</v>
      </c>
      <c r="I4" s="1">
        <v>45</v>
      </c>
      <c r="J4" s="1">
        <v>40</v>
      </c>
      <c r="K4" s="1">
        <v>35</v>
      </c>
      <c r="L4" s="1">
        <v>30</v>
      </c>
    </row>
    <row r="5" spans="1:27" x14ac:dyDescent="0.2">
      <c r="A5" s="2" t="s">
        <v>447</v>
      </c>
      <c r="B5" s="1">
        <v>30</v>
      </c>
      <c r="C5" s="1">
        <v>28</v>
      </c>
      <c r="D5" s="1">
        <v>25</v>
      </c>
      <c r="E5" s="1">
        <v>20</v>
      </c>
    </row>
    <row r="6" spans="1:27" x14ac:dyDescent="0.2">
      <c r="A6" s="2" t="s">
        <v>435</v>
      </c>
      <c r="B6" s="1">
        <v>400</v>
      </c>
      <c r="AA6" s="1">
        <f>SEARCH("-",A16,1)</f>
        <v>8</v>
      </c>
    </row>
    <row r="7" spans="1:27" x14ac:dyDescent="0.2">
      <c r="A7" s="2" t="s">
        <v>437</v>
      </c>
      <c r="B7" s="1">
        <v>6000</v>
      </c>
    </row>
    <row r="8" spans="1:27" x14ac:dyDescent="0.2">
      <c r="A8" s="2" t="s">
        <v>450</v>
      </c>
      <c r="B8" s="1">
        <f>IF(PLAIN_TUBE!$B$5="Watt",1,3.412)</f>
        <v>1</v>
      </c>
    </row>
    <row r="10" spans="1:27" s="2" customFormat="1" x14ac:dyDescent="0.2">
      <c r="A10" s="2" t="s">
        <v>731</v>
      </c>
      <c r="B10" s="7" t="s">
        <v>410</v>
      </c>
      <c r="C10" s="7"/>
      <c r="D10" s="7"/>
      <c r="E10" s="7"/>
      <c r="F10" s="7"/>
      <c r="G10" s="7"/>
      <c r="H10" s="7"/>
      <c r="I10" s="7"/>
      <c r="J10" s="7"/>
      <c r="K10" s="7"/>
      <c r="L10" s="7"/>
      <c r="N10" s="2" t="s">
        <v>732</v>
      </c>
      <c r="O10" s="11" t="str">
        <f>N11&amp;" ved retur tempeartur"</f>
        <v>Watt ved retur tempeartur</v>
      </c>
      <c r="P10" s="11"/>
      <c r="Q10" s="11"/>
      <c r="R10" s="11"/>
      <c r="S10" s="11"/>
      <c r="T10" s="11"/>
      <c r="U10" s="11"/>
      <c r="V10" s="11"/>
      <c r="W10" s="11"/>
      <c r="X10" s="11"/>
      <c r="Y10" s="11"/>
    </row>
    <row r="11" spans="1:27" s="2" customFormat="1" x14ac:dyDescent="0.2">
      <c r="A11" s="2" t="s">
        <v>8</v>
      </c>
      <c r="B11" s="3" t="s">
        <v>10</v>
      </c>
      <c r="C11" s="3" t="s">
        <v>11</v>
      </c>
      <c r="D11" s="3" t="s">
        <v>12</v>
      </c>
      <c r="E11" s="3" t="s">
        <v>13</v>
      </c>
      <c r="F11" s="3" t="s">
        <v>14</v>
      </c>
      <c r="G11" s="3" t="s">
        <v>15</v>
      </c>
      <c r="H11" s="3" t="s">
        <v>16</v>
      </c>
      <c r="I11" s="3" t="s">
        <v>17</v>
      </c>
      <c r="J11" s="3" t="s">
        <v>18</v>
      </c>
      <c r="K11" s="3" t="s">
        <v>19</v>
      </c>
      <c r="L11" s="3" t="s">
        <v>20</v>
      </c>
      <c r="N11" s="9" t="str">
        <f>+FINNED_TUBE!B5</f>
        <v>Watt</v>
      </c>
      <c r="O11" s="12" t="s">
        <v>10</v>
      </c>
      <c r="P11" s="12" t="s">
        <v>11</v>
      </c>
      <c r="Q11" s="12" t="s">
        <v>12</v>
      </c>
      <c r="R11" s="12" t="s">
        <v>13</v>
      </c>
      <c r="S11" s="12" t="s">
        <v>14</v>
      </c>
      <c r="T11" s="12" t="s">
        <v>15</v>
      </c>
      <c r="U11" s="12" t="s">
        <v>16</v>
      </c>
      <c r="V11" s="12" t="s">
        <v>17</v>
      </c>
      <c r="W11" s="12" t="s">
        <v>18</v>
      </c>
      <c r="X11" s="12" t="s">
        <v>19</v>
      </c>
      <c r="Y11" s="12" t="s">
        <v>20</v>
      </c>
    </row>
    <row r="12" spans="1:27" x14ac:dyDescent="0.2">
      <c r="A12" s="1" t="str">
        <f>LEFT(RIB_DATA!A12,4)&amp;"G"&amp;MID(RIB_DATA!A12,6,SEARCH("-",RIB_DATA!A12,1)-6)&amp;"-N/A"</f>
        <v>9020G33-N/A</v>
      </c>
      <c r="B12" s="1">
        <f>+RIB_DATA!B12*0%</f>
        <v>0</v>
      </c>
      <c r="C12" s="1">
        <f>+RIB_DATA!C12*0%</f>
        <v>0</v>
      </c>
      <c r="D12" s="1">
        <f>+RIB_DATA!D12*0%</f>
        <v>0</v>
      </c>
      <c r="E12" s="1">
        <f>+RIB_DATA!E12*0%</f>
        <v>0</v>
      </c>
      <c r="F12" s="1">
        <f>+RIB_DATA!F12*0%</f>
        <v>0</v>
      </c>
      <c r="G12" s="1">
        <f>+RIB_DATA!G12*0%</f>
        <v>0</v>
      </c>
      <c r="H12" s="1">
        <f>+RIB_DATA!H12*0%</f>
        <v>0</v>
      </c>
      <c r="I12" s="1">
        <f>+RIB_DATA!I12*0%</f>
        <v>0</v>
      </c>
      <c r="J12" s="1">
        <f>+RIB_DATA!J12*0%</f>
        <v>0</v>
      </c>
      <c r="K12" s="1">
        <f>+RIB_DATA!K12*0%</f>
        <v>0</v>
      </c>
      <c r="L12" s="1">
        <f>+RIB_DATA!L12*0%</f>
        <v>0</v>
      </c>
      <c r="N12" s="1" t="str">
        <f>+A12</f>
        <v>9020G33-N/A</v>
      </c>
      <c r="O12" s="10">
        <f>+B12*$B$8</f>
        <v>0</v>
      </c>
      <c r="P12" s="10">
        <f t="shared" ref="P12:Y27" si="0">+C12*$B$8</f>
        <v>0</v>
      </c>
      <c r="Q12" s="10">
        <f t="shared" si="0"/>
        <v>0</v>
      </c>
      <c r="R12" s="10">
        <f t="shared" si="0"/>
        <v>0</v>
      </c>
      <c r="S12" s="10">
        <f t="shared" si="0"/>
        <v>0</v>
      </c>
      <c r="T12" s="10">
        <f t="shared" si="0"/>
        <v>0</v>
      </c>
      <c r="U12" s="10">
        <f t="shared" si="0"/>
        <v>0</v>
      </c>
      <c r="V12" s="10">
        <f t="shared" si="0"/>
        <v>0</v>
      </c>
      <c r="W12" s="10">
        <f t="shared" si="0"/>
        <v>0</v>
      </c>
      <c r="X12" s="10">
        <f t="shared" si="0"/>
        <v>0</v>
      </c>
      <c r="Y12" s="10">
        <f t="shared" si="0"/>
        <v>0</v>
      </c>
    </row>
    <row r="13" spans="1:27" x14ac:dyDescent="0.2">
      <c r="A13" s="1" t="str">
        <f>LEFT(RIB_DATA!A13,4)&amp;"G"&amp;MID(RIB_DATA!A13,6,SEARCH("-",RIB_DATA!A13,1)-6)</f>
        <v>9020G33</v>
      </c>
      <c r="B13" s="1">
        <f>+RIB_DATA!B13*29%</f>
        <v>28.999999999999996</v>
      </c>
      <c r="C13" s="1">
        <f>+RIB_DATA!C13*29%</f>
        <v>38.57</v>
      </c>
      <c r="D13" s="1">
        <f>+RIB_DATA!D13*29%</f>
        <v>47.849999999999994</v>
      </c>
      <c r="E13" s="1">
        <f>+RIB_DATA!E13*29%</f>
        <v>57.129999999999995</v>
      </c>
      <c r="F13" s="1">
        <f>+RIB_DATA!F13*29%</f>
        <v>66.41</v>
      </c>
      <c r="G13" s="1">
        <f>+RIB_DATA!G13*29%</f>
        <v>75.399999999999991</v>
      </c>
      <c r="H13" s="1">
        <f>+RIB_DATA!H13*29%</f>
        <v>84.679999999999993</v>
      </c>
      <c r="I13" s="1">
        <f>+RIB_DATA!I13*29%</f>
        <v>93.96</v>
      </c>
      <c r="J13" s="1">
        <f>+RIB_DATA!J13*29%</f>
        <v>103.24</v>
      </c>
      <c r="K13" s="1">
        <f>+RIB_DATA!K13*29%</f>
        <v>112.22999999999999</v>
      </c>
      <c r="L13" s="1">
        <f>+RIB_DATA!L13*29%</f>
        <v>122.96</v>
      </c>
      <c r="N13" s="1" t="str">
        <f t="shared" ref="N13:N76" si="1">+A13</f>
        <v>9020G33</v>
      </c>
      <c r="O13" s="10">
        <f t="shared" ref="O13:Y49" si="2">+B13*$B$8</f>
        <v>28.999999999999996</v>
      </c>
      <c r="P13" s="10">
        <f t="shared" si="0"/>
        <v>38.57</v>
      </c>
      <c r="Q13" s="10">
        <f t="shared" si="0"/>
        <v>47.849999999999994</v>
      </c>
      <c r="R13" s="10">
        <f t="shared" si="0"/>
        <v>57.129999999999995</v>
      </c>
      <c r="S13" s="10">
        <f t="shared" si="0"/>
        <v>66.41</v>
      </c>
      <c r="T13" s="10">
        <f t="shared" si="0"/>
        <v>75.399999999999991</v>
      </c>
      <c r="U13" s="10">
        <f t="shared" si="0"/>
        <v>84.679999999999993</v>
      </c>
      <c r="V13" s="10">
        <f t="shared" si="0"/>
        <v>93.96</v>
      </c>
      <c r="W13" s="10">
        <f t="shared" si="0"/>
        <v>103.24</v>
      </c>
      <c r="X13" s="10">
        <f t="shared" si="0"/>
        <v>112.22999999999999</v>
      </c>
      <c r="Y13" s="10">
        <f t="shared" si="0"/>
        <v>122.96</v>
      </c>
    </row>
    <row r="14" spans="1:27" x14ac:dyDescent="0.2">
      <c r="A14" s="1" t="str">
        <f>LEFT(RIB_DATA!A14,4)&amp;"G"&amp;MID(RIB_DATA!A14,6,SEARCH("-",RIB_DATA!A14,1)-6)&amp;"-N/A"</f>
        <v>9020G42-N/A</v>
      </c>
      <c r="B14" s="1">
        <f>+RIB_DATA!B14*0%</f>
        <v>0</v>
      </c>
      <c r="C14" s="1">
        <f>+RIB_DATA!C14*0%</f>
        <v>0</v>
      </c>
      <c r="D14" s="1">
        <f>+RIB_DATA!D14*0%</f>
        <v>0</v>
      </c>
      <c r="E14" s="1">
        <f>+RIB_DATA!E14*0%</f>
        <v>0</v>
      </c>
      <c r="F14" s="1">
        <f>+RIB_DATA!F14*0%</f>
        <v>0</v>
      </c>
      <c r="G14" s="1">
        <f>+RIB_DATA!G14*0%</f>
        <v>0</v>
      </c>
      <c r="H14" s="1">
        <f>+RIB_DATA!H14*0%</f>
        <v>0</v>
      </c>
      <c r="I14" s="1">
        <f>+RIB_DATA!I14*0%</f>
        <v>0</v>
      </c>
      <c r="J14" s="1">
        <f>+RIB_DATA!J14*0%</f>
        <v>0</v>
      </c>
      <c r="K14" s="1">
        <f>+RIB_DATA!K14*0%</f>
        <v>0</v>
      </c>
      <c r="L14" s="1">
        <f>+RIB_DATA!L14*0%</f>
        <v>0</v>
      </c>
      <c r="N14" s="1" t="str">
        <f t="shared" si="1"/>
        <v>9020G42-N/A</v>
      </c>
      <c r="O14" s="10">
        <f t="shared" si="2"/>
        <v>0</v>
      </c>
      <c r="P14" s="10">
        <f t="shared" si="0"/>
        <v>0</v>
      </c>
      <c r="Q14" s="10">
        <f t="shared" si="0"/>
        <v>0</v>
      </c>
      <c r="R14" s="10">
        <f t="shared" si="0"/>
        <v>0</v>
      </c>
      <c r="S14" s="10">
        <f t="shared" si="0"/>
        <v>0</v>
      </c>
      <c r="T14" s="10">
        <f t="shared" si="0"/>
        <v>0</v>
      </c>
      <c r="U14" s="10">
        <f t="shared" si="0"/>
        <v>0</v>
      </c>
      <c r="V14" s="10">
        <f t="shared" si="0"/>
        <v>0</v>
      </c>
      <c r="W14" s="10">
        <f t="shared" si="0"/>
        <v>0</v>
      </c>
      <c r="X14" s="10">
        <f t="shared" si="0"/>
        <v>0</v>
      </c>
      <c r="Y14" s="10">
        <f t="shared" si="0"/>
        <v>0</v>
      </c>
    </row>
    <row r="15" spans="1:27" x14ac:dyDescent="0.2">
      <c r="A15" s="1" t="str">
        <f>LEFT(RIB_DATA!A15,4)&amp;"G"&amp;MID(RIB_DATA!A15,6,SEARCH("-",RIB_DATA!A15,1)-6)</f>
        <v>9020G48</v>
      </c>
      <c r="B15" s="1">
        <f>+RIB_DATA!B15*34%</f>
        <v>19.040000000000003</v>
      </c>
      <c r="C15" s="1">
        <f>+RIB_DATA!C15*34%</f>
        <v>29.580000000000002</v>
      </c>
      <c r="D15" s="1">
        <f>+RIB_DATA!D15*34%</f>
        <v>41.14</v>
      </c>
      <c r="E15" s="1">
        <f>+RIB_DATA!E15*34%</f>
        <v>54.06</v>
      </c>
      <c r="F15" s="1">
        <f>+RIB_DATA!F15*34%</f>
        <v>68</v>
      </c>
      <c r="G15" s="1">
        <f>+RIB_DATA!G15*34%</f>
        <v>83.64</v>
      </c>
      <c r="H15" s="1">
        <f>+RIB_DATA!H15*34%</f>
        <v>99.960000000000008</v>
      </c>
      <c r="I15" s="1">
        <f>+RIB_DATA!I15*34%</f>
        <v>117.98</v>
      </c>
      <c r="J15" s="1">
        <f>+RIB_DATA!J15*34%</f>
        <v>136.68</v>
      </c>
      <c r="K15" s="1">
        <f>+RIB_DATA!K15*34%</f>
        <v>157.42000000000002</v>
      </c>
      <c r="L15" s="1">
        <f>+RIB_DATA!L15*34%</f>
        <v>177.82000000000002</v>
      </c>
      <c r="N15" s="1" t="str">
        <f t="shared" si="1"/>
        <v>9020G48</v>
      </c>
      <c r="O15" s="10">
        <f t="shared" si="2"/>
        <v>19.040000000000003</v>
      </c>
      <c r="P15" s="10">
        <f t="shared" si="0"/>
        <v>29.580000000000002</v>
      </c>
      <c r="Q15" s="10">
        <f t="shared" si="0"/>
        <v>41.14</v>
      </c>
      <c r="R15" s="10">
        <f t="shared" si="0"/>
        <v>54.06</v>
      </c>
      <c r="S15" s="10">
        <f t="shared" si="0"/>
        <v>68</v>
      </c>
      <c r="T15" s="10">
        <f t="shared" si="0"/>
        <v>83.64</v>
      </c>
      <c r="U15" s="10">
        <f t="shared" si="0"/>
        <v>99.960000000000008</v>
      </c>
      <c r="V15" s="10">
        <f t="shared" si="0"/>
        <v>117.98</v>
      </c>
      <c r="W15" s="10">
        <f t="shared" si="0"/>
        <v>136.68</v>
      </c>
      <c r="X15" s="10">
        <f t="shared" si="0"/>
        <v>157.42000000000002</v>
      </c>
      <c r="Y15" s="10">
        <f t="shared" si="0"/>
        <v>177.82000000000002</v>
      </c>
    </row>
    <row r="16" spans="1:27" x14ac:dyDescent="0.2">
      <c r="A16" s="1" t="str">
        <f>LEFT(RIB_DATA!A16,4)&amp;"G"&amp;MID(RIB_DATA!A16,6,SEARCH("-",RIB_DATA!A16,1)-6)&amp;"-N/A"</f>
        <v>9020G60-N/A</v>
      </c>
      <c r="B16" s="1">
        <f>+RIB_DATA!B16*0%</f>
        <v>0</v>
      </c>
      <c r="C16" s="1">
        <f>+RIB_DATA!C16*0%</f>
        <v>0</v>
      </c>
      <c r="D16" s="1">
        <f>+RIB_DATA!D16*0%</f>
        <v>0</v>
      </c>
      <c r="E16" s="1">
        <f>+RIB_DATA!E16*0%</f>
        <v>0</v>
      </c>
      <c r="F16" s="1">
        <f>+RIB_DATA!F16*0%</f>
        <v>0</v>
      </c>
      <c r="G16" s="1">
        <f>+RIB_DATA!G16*0%</f>
        <v>0</v>
      </c>
      <c r="H16" s="1">
        <f>+RIB_DATA!H16*0%</f>
        <v>0</v>
      </c>
      <c r="I16" s="1">
        <f>+RIB_DATA!I16*0%</f>
        <v>0</v>
      </c>
      <c r="J16" s="1">
        <f>+RIB_DATA!J16*0%</f>
        <v>0</v>
      </c>
      <c r="K16" s="1">
        <f>+RIB_DATA!K16*0%</f>
        <v>0</v>
      </c>
      <c r="L16" s="1">
        <f>+RIB_DATA!L16*0%</f>
        <v>0</v>
      </c>
      <c r="N16" s="1" t="str">
        <f t="shared" si="1"/>
        <v>9020G60-N/A</v>
      </c>
      <c r="O16" s="10">
        <f t="shared" si="2"/>
        <v>0</v>
      </c>
      <c r="P16" s="10">
        <f t="shared" si="0"/>
        <v>0</v>
      </c>
      <c r="Q16" s="10">
        <f t="shared" si="0"/>
        <v>0</v>
      </c>
      <c r="R16" s="10">
        <f t="shared" si="0"/>
        <v>0</v>
      </c>
      <c r="S16" s="10">
        <f t="shared" si="0"/>
        <v>0</v>
      </c>
      <c r="T16" s="10">
        <f t="shared" si="0"/>
        <v>0</v>
      </c>
      <c r="U16" s="10">
        <f t="shared" si="0"/>
        <v>0</v>
      </c>
      <c r="V16" s="10">
        <f t="shared" si="0"/>
        <v>0</v>
      </c>
      <c r="W16" s="10">
        <f t="shared" si="0"/>
        <v>0</v>
      </c>
      <c r="X16" s="10">
        <f t="shared" si="0"/>
        <v>0</v>
      </c>
      <c r="Y16" s="10">
        <f t="shared" si="0"/>
        <v>0</v>
      </c>
    </row>
    <row r="17" spans="1:25" x14ac:dyDescent="0.2">
      <c r="A17" s="1" t="str">
        <f>LEFT(RIB_DATA!A17,4)&amp;"G"&amp;MID(RIB_DATA!A17,6,SEARCH("-",RIB_DATA!A17,1)-6)</f>
        <v>9020G60</v>
      </c>
      <c r="B17" s="1">
        <f>+RIB_DATA!B17*34%</f>
        <v>28.220000000000002</v>
      </c>
      <c r="C17" s="1">
        <f>+RIB_DATA!C17*34%</f>
        <v>41.82</v>
      </c>
      <c r="D17" s="1">
        <f>+RIB_DATA!D17*34%</f>
        <v>56.1</v>
      </c>
      <c r="E17" s="1">
        <f>+RIB_DATA!E17*34%</f>
        <v>71.400000000000006</v>
      </c>
      <c r="F17" s="1">
        <f>+RIB_DATA!F17*34%</f>
        <v>87.720000000000013</v>
      </c>
      <c r="G17" s="1">
        <f>+RIB_DATA!G17*34%</f>
        <v>105.4</v>
      </c>
      <c r="H17" s="1">
        <f>+RIB_DATA!H17*34%</f>
        <v>122.74000000000001</v>
      </c>
      <c r="I17" s="1">
        <f>+RIB_DATA!I17*34%</f>
        <v>142.12</v>
      </c>
      <c r="J17" s="1">
        <f>+RIB_DATA!J17*34%</f>
        <v>161.84</v>
      </c>
      <c r="K17" s="1">
        <f>+RIB_DATA!K17*34%</f>
        <v>181.9</v>
      </c>
      <c r="L17" s="1">
        <f>+RIB_DATA!L17*34%</f>
        <v>205.02</v>
      </c>
      <c r="N17" s="1" t="str">
        <f t="shared" si="1"/>
        <v>9020G60</v>
      </c>
      <c r="O17" s="10">
        <f t="shared" si="2"/>
        <v>28.220000000000002</v>
      </c>
      <c r="P17" s="10">
        <f t="shared" si="0"/>
        <v>41.82</v>
      </c>
      <c r="Q17" s="10">
        <f t="shared" si="0"/>
        <v>56.1</v>
      </c>
      <c r="R17" s="10">
        <f t="shared" si="0"/>
        <v>71.400000000000006</v>
      </c>
      <c r="S17" s="10">
        <f t="shared" si="0"/>
        <v>87.720000000000013</v>
      </c>
      <c r="T17" s="10">
        <f t="shared" si="0"/>
        <v>105.4</v>
      </c>
      <c r="U17" s="10">
        <f t="shared" si="0"/>
        <v>122.74000000000001</v>
      </c>
      <c r="V17" s="10">
        <f t="shared" si="0"/>
        <v>142.12</v>
      </c>
      <c r="W17" s="10">
        <f t="shared" si="0"/>
        <v>161.84</v>
      </c>
      <c r="X17" s="10">
        <f t="shared" si="0"/>
        <v>181.9</v>
      </c>
      <c r="Y17" s="10">
        <f t="shared" si="0"/>
        <v>205.02</v>
      </c>
    </row>
    <row r="18" spans="1:25" x14ac:dyDescent="0.2">
      <c r="A18" s="1" t="str">
        <f>LEFT(RIB_DATA!A18,4)&amp;"G"&amp;MID(RIB_DATA!A18,6,SEARCH("-",RIB_DATA!A18,1)-6)</f>
        <v>9020G76</v>
      </c>
      <c r="B18" s="1">
        <f>+RIB_DATA!B18*37%</f>
        <v>39.96</v>
      </c>
      <c r="C18" s="1">
        <f>+RIB_DATA!C18*37%</f>
        <v>57.72</v>
      </c>
      <c r="D18" s="1">
        <f>+RIB_DATA!D18*37%</f>
        <v>75.849999999999994</v>
      </c>
      <c r="E18" s="1">
        <f>+RIB_DATA!E18*37%</f>
        <v>95.09</v>
      </c>
      <c r="F18" s="1">
        <f>+RIB_DATA!F18*37%</f>
        <v>115.44</v>
      </c>
      <c r="G18" s="1">
        <f>+RIB_DATA!G18*37%</f>
        <v>136.16</v>
      </c>
      <c r="H18" s="1">
        <f>+RIB_DATA!H18*37%</f>
        <v>158.35999999999999</v>
      </c>
      <c r="I18" s="1">
        <f>+RIB_DATA!I18*37%</f>
        <v>180.93</v>
      </c>
      <c r="J18" s="1">
        <f>+RIB_DATA!J18*37%</f>
        <v>204.24</v>
      </c>
      <c r="K18" s="1">
        <f>+RIB_DATA!K18*37%</f>
        <v>229.77</v>
      </c>
      <c r="L18" s="1">
        <f>+RIB_DATA!L18*37%</f>
        <v>255.29999999999998</v>
      </c>
      <c r="N18" s="1" t="str">
        <f t="shared" si="1"/>
        <v>9020G76</v>
      </c>
      <c r="O18" s="10">
        <f t="shared" si="2"/>
        <v>39.96</v>
      </c>
      <c r="P18" s="10">
        <f t="shared" si="0"/>
        <v>57.72</v>
      </c>
      <c r="Q18" s="10">
        <f t="shared" si="0"/>
        <v>75.849999999999994</v>
      </c>
      <c r="R18" s="10">
        <f t="shared" si="0"/>
        <v>95.09</v>
      </c>
      <c r="S18" s="10">
        <f t="shared" si="0"/>
        <v>115.44</v>
      </c>
      <c r="T18" s="10">
        <f t="shared" si="0"/>
        <v>136.16</v>
      </c>
      <c r="U18" s="10">
        <f t="shared" si="0"/>
        <v>158.35999999999999</v>
      </c>
      <c r="V18" s="10">
        <f t="shared" si="0"/>
        <v>180.93</v>
      </c>
      <c r="W18" s="10">
        <f t="shared" si="0"/>
        <v>204.24</v>
      </c>
      <c r="X18" s="10">
        <f t="shared" si="0"/>
        <v>229.77</v>
      </c>
      <c r="Y18" s="10">
        <f t="shared" si="0"/>
        <v>255.29999999999998</v>
      </c>
    </row>
    <row r="19" spans="1:25" x14ac:dyDescent="0.2">
      <c r="A19" s="1" t="str">
        <f>LEFT(RIB_DATA!A19,4)&amp;"G"&amp;MID(RIB_DATA!A19,6,SEARCH("-",RIB_DATA!A19,1)-6)</f>
        <v>9020G101</v>
      </c>
      <c r="B19" s="1">
        <f>+RIB_DATA!B19*41%</f>
        <v>68.47</v>
      </c>
      <c r="C19" s="1">
        <f>+RIB_DATA!C19*41%</f>
        <v>93.89</v>
      </c>
      <c r="D19" s="1">
        <f>+RIB_DATA!D19*41%</f>
        <v>119.72</v>
      </c>
      <c r="E19" s="1">
        <f>+RIB_DATA!E19*41%</f>
        <v>144.72999999999999</v>
      </c>
      <c r="F19" s="1">
        <f>+RIB_DATA!F19*41%</f>
        <v>171.38</v>
      </c>
      <c r="G19" s="1">
        <f>+RIB_DATA!G19*41%</f>
        <v>197.61999999999998</v>
      </c>
      <c r="H19" s="1">
        <f>+RIB_DATA!H19*41%</f>
        <v>224.67999999999998</v>
      </c>
      <c r="I19" s="1">
        <f>+RIB_DATA!I19*41%</f>
        <v>252.97</v>
      </c>
      <c r="J19" s="1">
        <f>+RIB_DATA!J19*41%</f>
        <v>280.44</v>
      </c>
      <c r="K19" s="1">
        <f>+RIB_DATA!K19*41%</f>
        <v>308.32</v>
      </c>
      <c r="L19" s="1">
        <f>+RIB_DATA!L19*41%</f>
        <v>338.25</v>
      </c>
      <c r="N19" s="1" t="str">
        <f t="shared" si="1"/>
        <v>9020G101</v>
      </c>
      <c r="O19" s="10">
        <f t="shared" si="2"/>
        <v>68.47</v>
      </c>
      <c r="P19" s="10">
        <f t="shared" si="0"/>
        <v>93.89</v>
      </c>
      <c r="Q19" s="10">
        <f t="shared" si="0"/>
        <v>119.72</v>
      </c>
      <c r="R19" s="10">
        <f t="shared" si="0"/>
        <v>144.72999999999999</v>
      </c>
      <c r="S19" s="10">
        <f t="shared" si="0"/>
        <v>171.38</v>
      </c>
      <c r="T19" s="10">
        <f t="shared" si="0"/>
        <v>197.61999999999998</v>
      </c>
      <c r="U19" s="10">
        <f t="shared" si="0"/>
        <v>224.67999999999998</v>
      </c>
      <c r="V19" s="10">
        <f t="shared" si="0"/>
        <v>252.97</v>
      </c>
      <c r="W19" s="10">
        <f t="shared" si="0"/>
        <v>280.44</v>
      </c>
      <c r="X19" s="10">
        <f t="shared" si="0"/>
        <v>308.32</v>
      </c>
      <c r="Y19" s="10">
        <f t="shared" si="0"/>
        <v>338.25</v>
      </c>
    </row>
    <row r="20" spans="1:25" x14ac:dyDescent="0.2">
      <c r="A20" s="1" t="str">
        <f>LEFT(RIB_DATA!A20,4)&amp;"G"&amp;MID(RIB_DATA!A20,6,SEARCH("-",RIB_DATA!A20,1)-6)&amp;"-N/A"</f>
        <v>8520G33-N/A</v>
      </c>
      <c r="B20" s="1">
        <f>+RIB_DATA!B20*0%</f>
        <v>0</v>
      </c>
      <c r="C20" s="1">
        <f>+RIB_DATA!C20*0%</f>
        <v>0</v>
      </c>
      <c r="D20" s="1">
        <f>+RIB_DATA!D20*0%</f>
        <v>0</v>
      </c>
      <c r="E20" s="1">
        <f>+RIB_DATA!E20*0%</f>
        <v>0</v>
      </c>
      <c r="F20" s="1">
        <f>+RIB_DATA!F20*0%</f>
        <v>0</v>
      </c>
      <c r="G20" s="1">
        <f>+RIB_DATA!G20*0%</f>
        <v>0</v>
      </c>
      <c r="H20" s="1">
        <f>+RIB_DATA!H20*0%</f>
        <v>0</v>
      </c>
      <c r="I20" s="1">
        <f>+RIB_DATA!I20*0%</f>
        <v>0</v>
      </c>
      <c r="J20" s="1">
        <f>+RIB_DATA!J20*0%</f>
        <v>0</v>
      </c>
      <c r="K20" s="1">
        <f>+RIB_DATA!K20*0%</f>
        <v>0</v>
      </c>
      <c r="L20" s="1">
        <f>+RIB_DATA!L20*0%</f>
        <v>0</v>
      </c>
      <c r="N20" s="1" t="str">
        <f t="shared" si="1"/>
        <v>8520G33-N/A</v>
      </c>
      <c r="O20" s="10">
        <f t="shared" si="2"/>
        <v>0</v>
      </c>
      <c r="P20" s="10">
        <f t="shared" si="0"/>
        <v>0</v>
      </c>
      <c r="Q20" s="10">
        <f t="shared" si="0"/>
        <v>0</v>
      </c>
      <c r="R20" s="10">
        <f t="shared" si="0"/>
        <v>0</v>
      </c>
      <c r="S20" s="10">
        <f t="shared" si="0"/>
        <v>0</v>
      </c>
      <c r="T20" s="10">
        <f t="shared" si="0"/>
        <v>0</v>
      </c>
      <c r="U20" s="10">
        <f t="shared" si="0"/>
        <v>0</v>
      </c>
      <c r="V20" s="10">
        <f t="shared" si="0"/>
        <v>0</v>
      </c>
      <c r="W20" s="10">
        <f t="shared" si="0"/>
        <v>0</v>
      </c>
      <c r="X20" s="10">
        <f t="shared" si="0"/>
        <v>0</v>
      </c>
      <c r="Y20" s="10">
        <f t="shared" si="0"/>
        <v>0</v>
      </c>
    </row>
    <row r="21" spans="1:25" x14ac:dyDescent="0.2">
      <c r="A21" s="1" t="str">
        <f>LEFT(RIB_DATA!A21,4)&amp;"G"&amp;MID(RIB_DATA!A21,6,SEARCH("-",RIB_DATA!A21,1)-6)</f>
        <v>8520G33</v>
      </c>
      <c r="B21" s="1">
        <f>+RIB_DATA!B21*29%</f>
        <v>27.839999999999996</v>
      </c>
      <c r="C21" s="1">
        <f>+RIB_DATA!C21*29%</f>
        <v>37.119999999999997</v>
      </c>
      <c r="D21" s="1">
        <f>+RIB_DATA!D21*29%</f>
        <v>46.11</v>
      </c>
      <c r="E21" s="1">
        <f>+RIB_DATA!E21*29%</f>
        <v>55.099999999999994</v>
      </c>
      <c r="F21" s="1">
        <f>+RIB_DATA!F21*29%</f>
        <v>63.8</v>
      </c>
      <c r="G21" s="1">
        <f>+RIB_DATA!G21*29%</f>
        <v>72.789999999999992</v>
      </c>
      <c r="H21" s="1">
        <f>+RIB_DATA!H21*29%</f>
        <v>82.07</v>
      </c>
      <c r="I21" s="1">
        <f>+RIB_DATA!I21*29%</f>
        <v>91.64</v>
      </c>
      <c r="J21" s="1">
        <f>+RIB_DATA!J21*29%</f>
        <v>100.33999999999999</v>
      </c>
      <c r="K21" s="1">
        <f>+RIB_DATA!K21*29%</f>
        <v>109.91</v>
      </c>
      <c r="L21" s="1">
        <f>+RIB_DATA!L21*29%</f>
        <v>0</v>
      </c>
      <c r="N21" s="1" t="str">
        <f t="shared" si="1"/>
        <v>8520G33</v>
      </c>
      <c r="O21" s="10">
        <f t="shared" si="2"/>
        <v>27.839999999999996</v>
      </c>
      <c r="P21" s="10">
        <f t="shared" si="0"/>
        <v>37.119999999999997</v>
      </c>
      <c r="Q21" s="10">
        <f t="shared" si="0"/>
        <v>46.11</v>
      </c>
      <c r="R21" s="10">
        <f t="shared" si="0"/>
        <v>55.099999999999994</v>
      </c>
      <c r="S21" s="10">
        <f t="shared" si="0"/>
        <v>63.8</v>
      </c>
      <c r="T21" s="10">
        <f t="shared" si="0"/>
        <v>72.789999999999992</v>
      </c>
      <c r="U21" s="10">
        <f t="shared" si="0"/>
        <v>82.07</v>
      </c>
      <c r="V21" s="10">
        <f t="shared" si="0"/>
        <v>91.64</v>
      </c>
      <c r="W21" s="10">
        <f t="shared" si="0"/>
        <v>100.33999999999999</v>
      </c>
      <c r="X21" s="10">
        <f t="shared" si="0"/>
        <v>109.91</v>
      </c>
      <c r="Y21" s="10">
        <f t="shared" si="0"/>
        <v>0</v>
      </c>
    </row>
    <row r="22" spans="1:25" x14ac:dyDescent="0.2">
      <c r="A22" s="1" t="str">
        <f>LEFT(RIB_DATA!A22,4)&amp;"G"&amp;MID(RIB_DATA!A22,6,SEARCH("-",RIB_DATA!A22,1)-6)&amp;"-N/A"</f>
        <v>8520G42-N/A</v>
      </c>
      <c r="B22" s="1">
        <f>+RIB_DATA!B22*0%</f>
        <v>0</v>
      </c>
      <c r="C22" s="1">
        <f>+RIB_DATA!C22*0%</f>
        <v>0</v>
      </c>
      <c r="D22" s="1">
        <f>+RIB_DATA!D22*0%</f>
        <v>0</v>
      </c>
      <c r="E22" s="1">
        <f>+RIB_DATA!E22*0%</f>
        <v>0</v>
      </c>
      <c r="F22" s="1">
        <f>+RIB_DATA!F22*0%</f>
        <v>0</v>
      </c>
      <c r="G22" s="1">
        <f>+RIB_DATA!G22*0%</f>
        <v>0</v>
      </c>
      <c r="H22" s="1">
        <f>+RIB_DATA!H22*0%</f>
        <v>0</v>
      </c>
      <c r="I22" s="1">
        <f>+RIB_DATA!I22*0%</f>
        <v>0</v>
      </c>
      <c r="J22" s="1">
        <f>+RIB_DATA!J22*0%</f>
        <v>0</v>
      </c>
      <c r="K22" s="1">
        <f>+RIB_DATA!K22*0%</f>
        <v>0</v>
      </c>
      <c r="L22" s="1">
        <f>+RIB_DATA!L22*0%</f>
        <v>0</v>
      </c>
      <c r="N22" s="1" t="str">
        <f t="shared" si="1"/>
        <v>8520G42-N/A</v>
      </c>
      <c r="O22" s="10">
        <f t="shared" si="2"/>
        <v>0</v>
      </c>
      <c r="P22" s="10">
        <f t="shared" si="0"/>
        <v>0</v>
      </c>
      <c r="Q22" s="10">
        <f t="shared" si="0"/>
        <v>0</v>
      </c>
      <c r="R22" s="10">
        <f t="shared" si="0"/>
        <v>0</v>
      </c>
      <c r="S22" s="10">
        <f t="shared" si="0"/>
        <v>0</v>
      </c>
      <c r="T22" s="10">
        <f t="shared" si="0"/>
        <v>0</v>
      </c>
      <c r="U22" s="10">
        <f t="shared" si="0"/>
        <v>0</v>
      </c>
      <c r="V22" s="10">
        <f t="shared" si="0"/>
        <v>0</v>
      </c>
      <c r="W22" s="10">
        <f t="shared" si="0"/>
        <v>0</v>
      </c>
      <c r="X22" s="10">
        <f t="shared" si="0"/>
        <v>0</v>
      </c>
      <c r="Y22" s="10">
        <f t="shared" si="0"/>
        <v>0</v>
      </c>
    </row>
    <row r="23" spans="1:25" x14ac:dyDescent="0.2">
      <c r="A23" s="1" t="str">
        <f>LEFT(RIB_DATA!A23,4)&amp;"G"&amp;MID(RIB_DATA!A23,6,SEARCH("-",RIB_DATA!A23,1)-6)</f>
        <v>8520G48</v>
      </c>
      <c r="B23" s="1">
        <f>+RIB_DATA!B23*34%</f>
        <v>18.700000000000003</v>
      </c>
      <c r="C23" s="1">
        <f>+RIB_DATA!C23*34%</f>
        <v>29.240000000000002</v>
      </c>
      <c r="D23" s="1">
        <f>+RIB_DATA!D23*34%</f>
        <v>40.800000000000004</v>
      </c>
      <c r="E23" s="1">
        <f>+RIB_DATA!E23*34%</f>
        <v>54.06</v>
      </c>
      <c r="F23" s="1">
        <f>+RIB_DATA!F23*34%</f>
        <v>68.34</v>
      </c>
      <c r="G23" s="1">
        <f>+RIB_DATA!G23*34%</f>
        <v>83.98</v>
      </c>
      <c r="H23" s="1">
        <f>+RIB_DATA!H23*34%</f>
        <v>100.64</v>
      </c>
      <c r="I23" s="1">
        <f>+RIB_DATA!I23*34%</f>
        <v>119.00000000000001</v>
      </c>
      <c r="J23" s="1">
        <f>+RIB_DATA!J23*34%</f>
        <v>138.38000000000002</v>
      </c>
      <c r="K23" s="1">
        <f>+RIB_DATA!K23*34%</f>
        <v>159.12</v>
      </c>
      <c r="L23" s="1">
        <f>+RIB_DATA!L23*34%</f>
        <v>0</v>
      </c>
      <c r="N23" s="1" t="str">
        <f t="shared" si="1"/>
        <v>8520G48</v>
      </c>
      <c r="O23" s="10">
        <f t="shared" si="2"/>
        <v>18.700000000000003</v>
      </c>
      <c r="P23" s="10">
        <f t="shared" si="0"/>
        <v>29.240000000000002</v>
      </c>
      <c r="Q23" s="10">
        <f t="shared" si="0"/>
        <v>40.800000000000004</v>
      </c>
      <c r="R23" s="10">
        <f t="shared" si="0"/>
        <v>54.06</v>
      </c>
      <c r="S23" s="10">
        <f t="shared" si="0"/>
        <v>68.34</v>
      </c>
      <c r="T23" s="10">
        <f t="shared" si="0"/>
        <v>83.98</v>
      </c>
      <c r="U23" s="10">
        <f t="shared" si="0"/>
        <v>100.64</v>
      </c>
      <c r="V23" s="10">
        <f t="shared" si="0"/>
        <v>119.00000000000001</v>
      </c>
      <c r="W23" s="10">
        <f t="shared" si="0"/>
        <v>138.38000000000002</v>
      </c>
      <c r="X23" s="10">
        <f t="shared" si="0"/>
        <v>159.12</v>
      </c>
      <c r="Y23" s="10">
        <f t="shared" si="0"/>
        <v>0</v>
      </c>
    </row>
    <row r="24" spans="1:25" x14ac:dyDescent="0.2">
      <c r="A24" s="1" t="str">
        <f>LEFT(RIB_DATA!A24,4)&amp;"G"&amp;MID(RIB_DATA!A24,6,SEARCH("-",RIB_DATA!A24,1)-6)&amp;"-N/A"</f>
        <v>8520G60-N/A</v>
      </c>
      <c r="B24" s="1">
        <f>+RIB_DATA!B24*0%</f>
        <v>0</v>
      </c>
      <c r="C24" s="1">
        <f>+RIB_DATA!C24*0%</f>
        <v>0</v>
      </c>
      <c r="D24" s="1">
        <f>+RIB_DATA!D24*0%</f>
        <v>0</v>
      </c>
      <c r="E24" s="1">
        <f>+RIB_DATA!E24*0%</f>
        <v>0</v>
      </c>
      <c r="F24" s="1">
        <f>+RIB_DATA!F24*0%</f>
        <v>0</v>
      </c>
      <c r="G24" s="1">
        <f>+RIB_DATA!G24*0%</f>
        <v>0</v>
      </c>
      <c r="H24" s="1">
        <f>+RIB_DATA!H24*0%</f>
        <v>0</v>
      </c>
      <c r="I24" s="1">
        <f>+RIB_DATA!I24*0%</f>
        <v>0</v>
      </c>
      <c r="J24" s="1">
        <f>+RIB_DATA!J24*0%</f>
        <v>0</v>
      </c>
      <c r="K24" s="1">
        <f>+RIB_DATA!K24*0%</f>
        <v>0</v>
      </c>
      <c r="L24" s="1">
        <f>+RIB_DATA!L24*0%</f>
        <v>0</v>
      </c>
      <c r="N24" s="1" t="str">
        <f t="shared" si="1"/>
        <v>8520G60-N/A</v>
      </c>
      <c r="O24" s="10">
        <f t="shared" si="2"/>
        <v>0</v>
      </c>
      <c r="P24" s="10">
        <f t="shared" si="0"/>
        <v>0</v>
      </c>
      <c r="Q24" s="10">
        <f t="shared" si="0"/>
        <v>0</v>
      </c>
      <c r="R24" s="10">
        <f t="shared" si="0"/>
        <v>0</v>
      </c>
      <c r="S24" s="10">
        <f t="shared" si="0"/>
        <v>0</v>
      </c>
      <c r="T24" s="10">
        <f t="shared" si="0"/>
        <v>0</v>
      </c>
      <c r="U24" s="10">
        <f t="shared" si="0"/>
        <v>0</v>
      </c>
      <c r="V24" s="10">
        <f t="shared" si="0"/>
        <v>0</v>
      </c>
      <c r="W24" s="10">
        <f t="shared" si="0"/>
        <v>0</v>
      </c>
      <c r="X24" s="10">
        <f t="shared" si="0"/>
        <v>0</v>
      </c>
      <c r="Y24" s="10">
        <f t="shared" si="0"/>
        <v>0</v>
      </c>
    </row>
    <row r="25" spans="1:25" x14ac:dyDescent="0.2">
      <c r="A25" s="1" t="str">
        <f>LEFT(RIB_DATA!A25,4)&amp;"G"&amp;MID(RIB_DATA!A25,6,SEARCH("-",RIB_DATA!A25,1)-6)</f>
        <v>8520G60</v>
      </c>
      <c r="B25" s="1">
        <f>+RIB_DATA!B25*34%</f>
        <v>27.540000000000003</v>
      </c>
      <c r="C25" s="1">
        <f>+RIB_DATA!C25*34%</f>
        <v>40.800000000000004</v>
      </c>
      <c r="D25" s="1">
        <f>+RIB_DATA!D25*34%</f>
        <v>55.080000000000005</v>
      </c>
      <c r="E25" s="1">
        <f>+RIB_DATA!E25*34%</f>
        <v>70.38000000000001</v>
      </c>
      <c r="F25" s="1">
        <f>+RIB_DATA!F25*34%</f>
        <v>86.7</v>
      </c>
      <c r="G25" s="1">
        <f>+RIB_DATA!G25*34%</f>
        <v>104.04</v>
      </c>
      <c r="H25" s="1">
        <f>+RIB_DATA!H25*34%</f>
        <v>122.74000000000001</v>
      </c>
      <c r="I25" s="1">
        <f>+RIB_DATA!I25*34%</f>
        <v>142.12</v>
      </c>
      <c r="J25" s="1">
        <f>+RIB_DATA!J25*34%</f>
        <v>161.84</v>
      </c>
      <c r="K25" s="1">
        <f>+RIB_DATA!K25*34%</f>
        <v>181.9</v>
      </c>
      <c r="L25" s="1">
        <f>+RIB_DATA!L25*34%</f>
        <v>0</v>
      </c>
      <c r="N25" s="1" t="str">
        <f t="shared" si="1"/>
        <v>8520G60</v>
      </c>
      <c r="O25" s="10">
        <f t="shared" si="2"/>
        <v>27.540000000000003</v>
      </c>
      <c r="P25" s="10">
        <f t="shared" si="0"/>
        <v>40.800000000000004</v>
      </c>
      <c r="Q25" s="10">
        <f t="shared" si="0"/>
        <v>55.080000000000005</v>
      </c>
      <c r="R25" s="10">
        <f t="shared" si="0"/>
        <v>70.38000000000001</v>
      </c>
      <c r="S25" s="10">
        <f t="shared" si="0"/>
        <v>86.7</v>
      </c>
      <c r="T25" s="10">
        <f t="shared" si="0"/>
        <v>104.04</v>
      </c>
      <c r="U25" s="10">
        <f t="shared" si="0"/>
        <v>122.74000000000001</v>
      </c>
      <c r="V25" s="10">
        <f t="shared" si="0"/>
        <v>142.12</v>
      </c>
      <c r="W25" s="10">
        <f t="shared" si="0"/>
        <v>161.84</v>
      </c>
      <c r="X25" s="10">
        <f t="shared" si="0"/>
        <v>181.9</v>
      </c>
      <c r="Y25" s="10">
        <f t="shared" si="0"/>
        <v>0</v>
      </c>
    </row>
    <row r="26" spans="1:25" x14ac:dyDescent="0.2">
      <c r="A26" s="1" t="str">
        <f>LEFT(RIB_DATA!A26,4)&amp;"G"&amp;MID(RIB_DATA!A26,6,SEARCH("-",RIB_DATA!A26,1)-6)</f>
        <v>8520G76</v>
      </c>
      <c r="B26" s="1">
        <f>+RIB_DATA!B26*37%</f>
        <v>38.85</v>
      </c>
      <c r="C26" s="1">
        <f>+RIB_DATA!C26*37%</f>
        <v>55.87</v>
      </c>
      <c r="D26" s="1">
        <f>+RIB_DATA!D26*37%</f>
        <v>74</v>
      </c>
      <c r="E26" s="1">
        <f>+RIB_DATA!E26*37%</f>
        <v>92.87</v>
      </c>
      <c r="F26" s="1">
        <f>+RIB_DATA!F26*37%</f>
        <v>112.85</v>
      </c>
      <c r="G26" s="1">
        <f>+RIB_DATA!G26*37%</f>
        <v>133.57</v>
      </c>
      <c r="H26" s="1">
        <f>+RIB_DATA!H26*37%</f>
        <v>156.13999999999999</v>
      </c>
      <c r="I26" s="1">
        <f>+RIB_DATA!I26*37%</f>
        <v>179.45</v>
      </c>
      <c r="J26" s="1">
        <f>+RIB_DATA!J26*37%</f>
        <v>202.39</v>
      </c>
      <c r="K26" s="1">
        <f>+RIB_DATA!K26*37%</f>
        <v>227.18</v>
      </c>
      <c r="L26" s="1">
        <f>+RIB_DATA!L26*37%</f>
        <v>0</v>
      </c>
      <c r="N26" s="1" t="str">
        <f t="shared" si="1"/>
        <v>8520G76</v>
      </c>
      <c r="O26" s="10">
        <f t="shared" si="2"/>
        <v>38.85</v>
      </c>
      <c r="P26" s="10">
        <f t="shared" si="0"/>
        <v>55.87</v>
      </c>
      <c r="Q26" s="10">
        <f t="shared" si="0"/>
        <v>74</v>
      </c>
      <c r="R26" s="10">
        <f t="shared" si="0"/>
        <v>92.87</v>
      </c>
      <c r="S26" s="10">
        <f t="shared" si="0"/>
        <v>112.85</v>
      </c>
      <c r="T26" s="10">
        <f t="shared" si="0"/>
        <v>133.57</v>
      </c>
      <c r="U26" s="10">
        <f t="shared" si="0"/>
        <v>156.13999999999999</v>
      </c>
      <c r="V26" s="10">
        <f t="shared" si="0"/>
        <v>179.45</v>
      </c>
      <c r="W26" s="10">
        <f t="shared" si="0"/>
        <v>202.39</v>
      </c>
      <c r="X26" s="10">
        <f t="shared" si="0"/>
        <v>227.18</v>
      </c>
      <c r="Y26" s="10">
        <f t="shared" si="0"/>
        <v>0</v>
      </c>
    </row>
    <row r="27" spans="1:25" x14ac:dyDescent="0.2">
      <c r="A27" s="1" t="str">
        <f>LEFT(RIB_DATA!A27,4)&amp;"G"&amp;MID(RIB_DATA!A27,6,SEARCH("-",RIB_DATA!A27,1)-6)</f>
        <v>8520G101</v>
      </c>
      <c r="B27" s="1">
        <f>+RIB_DATA!B27*41%</f>
        <v>65.599999999999994</v>
      </c>
      <c r="C27" s="1">
        <f>+RIB_DATA!C27*41%</f>
        <v>90.199999999999989</v>
      </c>
      <c r="D27" s="1">
        <f>+RIB_DATA!D27*41%</f>
        <v>114.8</v>
      </c>
      <c r="E27" s="1">
        <f>+RIB_DATA!E27*41%</f>
        <v>139.81</v>
      </c>
      <c r="F27" s="1">
        <f>+RIB_DATA!F27*41%</f>
        <v>165.23</v>
      </c>
      <c r="G27" s="1">
        <f>+RIB_DATA!G27*41%</f>
        <v>191.06</v>
      </c>
      <c r="H27" s="1">
        <f>+RIB_DATA!H27*41%</f>
        <v>217.70999999999998</v>
      </c>
      <c r="I27" s="1">
        <f>+RIB_DATA!I27*41%</f>
        <v>245.99999999999997</v>
      </c>
      <c r="J27" s="1">
        <f>+RIB_DATA!J27*41%</f>
        <v>272.64999999999998</v>
      </c>
      <c r="K27" s="1">
        <f>+RIB_DATA!K27*41%</f>
        <v>301.76</v>
      </c>
      <c r="L27" s="1">
        <f>+RIB_DATA!L27*41%</f>
        <v>0</v>
      </c>
      <c r="N27" s="1" t="str">
        <f t="shared" si="1"/>
        <v>8520G101</v>
      </c>
      <c r="O27" s="10">
        <f t="shared" si="2"/>
        <v>65.599999999999994</v>
      </c>
      <c r="P27" s="10">
        <f t="shared" si="0"/>
        <v>90.199999999999989</v>
      </c>
      <c r="Q27" s="10">
        <f t="shared" si="0"/>
        <v>114.8</v>
      </c>
      <c r="R27" s="10">
        <f t="shared" si="0"/>
        <v>139.81</v>
      </c>
      <c r="S27" s="10">
        <f t="shared" si="0"/>
        <v>165.23</v>
      </c>
      <c r="T27" s="10">
        <f t="shared" si="0"/>
        <v>191.06</v>
      </c>
      <c r="U27" s="10">
        <f t="shared" si="0"/>
        <v>217.70999999999998</v>
      </c>
      <c r="V27" s="10">
        <f t="shared" si="0"/>
        <v>245.99999999999997</v>
      </c>
      <c r="W27" s="10">
        <f t="shared" si="0"/>
        <v>272.64999999999998</v>
      </c>
      <c r="X27" s="10">
        <f t="shared" si="0"/>
        <v>301.76</v>
      </c>
      <c r="Y27" s="10">
        <f t="shared" si="0"/>
        <v>0</v>
      </c>
    </row>
    <row r="28" spans="1:25" x14ac:dyDescent="0.2">
      <c r="A28" s="1" t="str">
        <f>LEFT(RIB_DATA!A28,4)&amp;"G"&amp;MID(RIB_DATA!A28,6,SEARCH("-",RIB_DATA!A28,1)-6)&amp;"-N/A"</f>
        <v>8020G33-N/A</v>
      </c>
      <c r="B28" s="1">
        <f>+RIB_DATA!B28*0%</f>
        <v>0</v>
      </c>
      <c r="C28" s="1">
        <f>+RIB_DATA!C28*0%</f>
        <v>0</v>
      </c>
      <c r="D28" s="1">
        <f>+RIB_DATA!D28*0%</f>
        <v>0</v>
      </c>
      <c r="E28" s="1">
        <f>+RIB_DATA!E28*0%</f>
        <v>0</v>
      </c>
      <c r="F28" s="1">
        <f>+RIB_DATA!F28*0%</f>
        <v>0</v>
      </c>
      <c r="G28" s="1">
        <f>+RIB_DATA!G28*0%</f>
        <v>0</v>
      </c>
      <c r="H28" s="1">
        <f>+RIB_DATA!H28*0%</f>
        <v>0</v>
      </c>
      <c r="I28" s="1">
        <f>+RIB_DATA!I28*0%</f>
        <v>0</v>
      </c>
      <c r="J28" s="1">
        <f>+RIB_DATA!J28*0%</f>
        <v>0</v>
      </c>
      <c r="K28" s="1">
        <f>+RIB_DATA!K28*0%</f>
        <v>0</v>
      </c>
      <c r="L28" s="1">
        <f>+RIB_DATA!L28*0%</f>
        <v>0</v>
      </c>
      <c r="N28" s="1" t="str">
        <f t="shared" si="1"/>
        <v>8020G33-N/A</v>
      </c>
      <c r="O28" s="10">
        <f t="shared" si="2"/>
        <v>0</v>
      </c>
      <c r="P28" s="10">
        <f t="shared" si="2"/>
        <v>0</v>
      </c>
      <c r="Q28" s="10">
        <f t="shared" si="2"/>
        <v>0</v>
      </c>
      <c r="R28" s="10">
        <f t="shared" si="2"/>
        <v>0</v>
      </c>
      <c r="S28" s="10">
        <f t="shared" si="2"/>
        <v>0</v>
      </c>
      <c r="T28" s="10">
        <f t="shared" si="2"/>
        <v>0</v>
      </c>
      <c r="U28" s="10">
        <f t="shared" si="2"/>
        <v>0</v>
      </c>
      <c r="V28" s="10">
        <f t="shared" si="2"/>
        <v>0</v>
      </c>
      <c r="W28" s="10">
        <f t="shared" si="2"/>
        <v>0</v>
      </c>
      <c r="X28" s="10">
        <f t="shared" si="2"/>
        <v>0</v>
      </c>
      <c r="Y28" s="10">
        <f t="shared" si="2"/>
        <v>0</v>
      </c>
    </row>
    <row r="29" spans="1:25" x14ac:dyDescent="0.2">
      <c r="A29" s="1" t="str">
        <f>LEFT(RIB_DATA!A29,4)&amp;"G"&amp;MID(RIB_DATA!A29,6,SEARCH("-",RIB_DATA!A29,1)-6)</f>
        <v>8020G33</v>
      </c>
      <c r="B29" s="1">
        <f>+RIB_DATA!B29*29%</f>
        <v>26.389999999999997</v>
      </c>
      <c r="C29" s="1">
        <f>+RIB_DATA!C29*29%</f>
        <v>35.379999999999995</v>
      </c>
      <c r="D29" s="1">
        <f>+RIB_DATA!D29*29%</f>
        <v>44.37</v>
      </c>
      <c r="E29" s="1">
        <f>+RIB_DATA!E29*29%</f>
        <v>52.779999999999994</v>
      </c>
      <c r="F29" s="1">
        <f>+RIB_DATA!F29*29%</f>
        <v>61.48</v>
      </c>
      <c r="G29" s="1">
        <f>+RIB_DATA!G29*29%</f>
        <v>70.47</v>
      </c>
      <c r="H29" s="1">
        <f>+RIB_DATA!H29*29%</f>
        <v>79.459999999999994</v>
      </c>
      <c r="I29" s="1">
        <f>+RIB_DATA!I29*29%</f>
        <v>88.449999999999989</v>
      </c>
      <c r="J29" s="1">
        <f>+RIB_DATA!J29*29%</f>
        <v>97.44</v>
      </c>
      <c r="K29" s="1">
        <f>+RIB_DATA!K29*29%</f>
        <v>0</v>
      </c>
      <c r="L29" s="1">
        <f>+RIB_DATA!L29*29%</f>
        <v>0</v>
      </c>
      <c r="N29" s="1" t="str">
        <f t="shared" si="1"/>
        <v>8020G33</v>
      </c>
      <c r="O29" s="10">
        <f t="shared" si="2"/>
        <v>26.389999999999997</v>
      </c>
      <c r="P29" s="10">
        <f t="shared" si="2"/>
        <v>35.379999999999995</v>
      </c>
      <c r="Q29" s="10">
        <f t="shared" si="2"/>
        <v>44.37</v>
      </c>
      <c r="R29" s="10">
        <f t="shared" si="2"/>
        <v>52.779999999999994</v>
      </c>
      <c r="S29" s="10">
        <f t="shared" si="2"/>
        <v>61.48</v>
      </c>
      <c r="T29" s="10">
        <f t="shared" si="2"/>
        <v>70.47</v>
      </c>
      <c r="U29" s="10">
        <f t="shared" si="2"/>
        <v>79.459999999999994</v>
      </c>
      <c r="V29" s="10">
        <f t="shared" si="2"/>
        <v>88.449999999999989</v>
      </c>
      <c r="W29" s="10">
        <f t="shared" si="2"/>
        <v>97.44</v>
      </c>
      <c r="X29" s="10">
        <f t="shared" si="2"/>
        <v>0</v>
      </c>
      <c r="Y29" s="10">
        <f t="shared" si="2"/>
        <v>0</v>
      </c>
    </row>
    <row r="30" spans="1:25" x14ac:dyDescent="0.2">
      <c r="A30" s="1" t="str">
        <f>LEFT(RIB_DATA!A30,4)&amp;"G"&amp;MID(RIB_DATA!A30,6,SEARCH("-",RIB_DATA!A30,1)-6)&amp;"-N/A"</f>
        <v>8020G42-N/A</v>
      </c>
      <c r="B30" s="1">
        <f>+RIB_DATA!B30*0%</f>
        <v>0</v>
      </c>
      <c r="C30" s="1">
        <f>+RIB_DATA!C30*0%</f>
        <v>0</v>
      </c>
      <c r="D30" s="1">
        <f>+RIB_DATA!D30*0%</f>
        <v>0</v>
      </c>
      <c r="E30" s="1">
        <f>+RIB_DATA!E30*0%</f>
        <v>0</v>
      </c>
      <c r="F30" s="1">
        <f>+RIB_DATA!F30*0%</f>
        <v>0</v>
      </c>
      <c r="G30" s="1">
        <f>+RIB_DATA!G30*0%</f>
        <v>0</v>
      </c>
      <c r="H30" s="1">
        <f>+RIB_DATA!H30*0%</f>
        <v>0</v>
      </c>
      <c r="I30" s="1">
        <f>+RIB_DATA!I30*0%</f>
        <v>0</v>
      </c>
      <c r="J30" s="1">
        <f>+RIB_DATA!J30*0%</f>
        <v>0</v>
      </c>
      <c r="K30" s="1">
        <f>+RIB_DATA!K30*0%</f>
        <v>0</v>
      </c>
      <c r="L30" s="1">
        <f>+RIB_DATA!L30*0%</f>
        <v>0</v>
      </c>
      <c r="N30" s="1" t="str">
        <f t="shared" si="1"/>
        <v>8020G42-N/A</v>
      </c>
      <c r="O30" s="10">
        <f t="shared" si="2"/>
        <v>0</v>
      </c>
      <c r="P30" s="10">
        <f t="shared" si="2"/>
        <v>0</v>
      </c>
      <c r="Q30" s="10">
        <f t="shared" si="2"/>
        <v>0</v>
      </c>
      <c r="R30" s="10">
        <f t="shared" si="2"/>
        <v>0</v>
      </c>
      <c r="S30" s="10">
        <f t="shared" si="2"/>
        <v>0</v>
      </c>
      <c r="T30" s="10">
        <f t="shared" si="2"/>
        <v>0</v>
      </c>
      <c r="U30" s="10">
        <f t="shared" si="2"/>
        <v>0</v>
      </c>
      <c r="V30" s="10">
        <f t="shared" si="2"/>
        <v>0</v>
      </c>
      <c r="W30" s="10">
        <f t="shared" si="2"/>
        <v>0</v>
      </c>
      <c r="X30" s="10">
        <f t="shared" si="2"/>
        <v>0</v>
      </c>
      <c r="Y30" s="10">
        <f t="shared" si="2"/>
        <v>0</v>
      </c>
    </row>
    <row r="31" spans="1:25" x14ac:dyDescent="0.2">
      <c r="A31" s="1" t="str">
        <f>LEFT(RIB_DATA!A31,4)&amp;"G"&amp;MID(RIB_DATA!A31,6,SEARCH("-",RIB_DATA!A31,1)-6)</f>
        <v>8020G48</v>
      </c>
      <c r="B31" s="1">
        <f>+RIB_DATA!B31*34%</f>
        <v>18.360000000000003</v>
      </c>
      <c r="C31" s="1">
        <f>+RIB_DATA!C31*34%</f>
        <v>28.900000000000002</v>
      </c>
      <c r="D31" s="1">
        <f>+RIB_DATA!D31*34%</f>
        <v>40.800000000000004</v>
      </c>
      <c r="E31" s="1">
        <f>+RIB_DATA!E31*34%</f>
        <v>54.06</v>
      </c>
      <c r="F31" s="1">
        <f>+RIB_DATA!F31*34%</f>
        <v>68.34</v>
      </c>
      <c r="G31" s="1">
        <f>+RIB_DATA!G31*34%</f>
        <v>84.660000000000011</v>
      </c>
      <c r="H31" s="1">
        <f>+RIB_DATA!H31*34%</f>
        <v>101.32000000000001</v>
      </c>
      <c r="I31" s="1">
        <f>+RIB_DATA!I31*34%</f>
        <v>120.02000000000001</v>
      </c>
      <c r="J31" s="1">
        <f>+RIB_DATA!J31*34%</f>
        <v>139.74</v>
      </c>
      <c r="K31" s="1">
        <f>+RIB_DATA!K31*34%</f>
        <v>0</v>
      </c>
      <c r="L31" s="1">
        <f>+RIB_DATA!L31*34%</f>
        <v>0</v>
      </c>
      <c r="N31" s="1" t="str">
        <f t="shared" si="1"/>
        <v>8020G48</v>
      </c>
      <c r="O31" s="10">
        <f t="shared" si="2"/>
        <v>18.360000000000003</v>
      </c>
      <c r="P31" s="10">
        <f t="shared" si="2"/>
        <v>28.900000000000002</v>
      </c>
      <c r="Q31" s="10">
        <f t="shared" si="2"/>
        <v>40.800000000000004</v>
      </c>
      <c r="R31" s="10">
        <f t="shared" si="2"/>
        <v>54.06</v>
      </c>
      <c r="S31" s="10">
        <f t="shared" si="2"/>
        <v>68.34</v>
      </c>
      <c r="T31" s="10">
        <f t="shared" si="2"/>
        <v>84.660000000000011</v>
      </c>
      <c r="U31" s="10">
        <f t="shared" si="2"/>
        <v>101.32000000000001</v>
      </c>
      <c r="V31" s="10">
        <f t="shared" si="2"/>
        <v>120.02000000000001</v>
      </c>
      <c r="W31" s="10">
        <f t="shared" si="2"/>
        <v>139.74</v>
      </c>
      <c r="X31" s="10">
        <f t="shared" si="2"/>
        <v>0</v>
      </c>
      <c r="Y31" s="10">
        <f t="shared" si="2"/>
        <v>0</v>
      </c>
    </row>
    <row r="32" spans="1:25" x14ac:dyDescent="0.2">
      <c r="A32" s="1" t="str">
        <f>LEFT(RIB_DATA!A32,4)&amp;"G"&amp;MID(RIB_DATA!A32,6,SEARCH("-",RIB_DATA!A32,1)-6)&amp;"-N/A"</f>
        <v>8020G60-N/A</v>
      </c>
      <c r="B32" s="1">
        <f>+RIB_DATA!B32*0%</f>
        <v>0</v>
      </c>
      <c r="C32" s="1">
        <f>+RIB_DATA!C32*0%</f>
        <v>0</v>
      </c>
      <c r="D32" s="1">
        <f>+RIB_DATA!D32*0%</f>
        <v>0</v>
      </c>
      <c r="E32" s="1">
        <f>+RIB_DATA!E32*0%</f>
        <v>0</v>
      </c>
      <c r="F32" s="1">
        <f>+RIB_DATA!F32*0%</f>
        <v>0</v>
      </c>
      <c r="G32" s="1">
        <f>+RIB_DATA!G32*0%</f>
        <v>0</v>
      </c>
      <c r="H32" s="1">
        <f>+RIB_DATA!H32*0%</f>
        <v>0</v>
      </c>
      <c r="I32" s="1">
        <f>+RIB_DATA!I32*0%</f>
        <v>0</v>
      </c>
      <c r="J32" s="1">
        <f>+RIB_DATA!J32*0%</f>
        <v>0</v>
      </c>
      <c r="K32" s="1">
        <f>+RIB_DATA!K32*0%</f>
        <v>0</v>
      </c>
      <c r="L32" s="1">
        <f>+RIB_DATA!L32*0%</f>
        <v>0</v>
      </c>
      <c r="N32" s="1" t="str">
        <f t="shared" si="1"/>
        <v>8020G60-N/A</v>
      </c>
      <c r="O32" s="10">
        <f t="shared" si="2"/>
        <v>0</v>
      </c>
      <c r="P32" s="10">
        <f t="shared" si="2"/>
        <v>0</v>
      </c>
      <c r="Q32" s="10">
        <f t="shared" si="2"/>
        <v>0</v>
      </c>
      <c r="R32" s="10">
        <f t="shared" si="2"/>
        <v>0</v>
      </c>
      <c r="S32" s="10">
        <f t="shared" si="2"/>
        <v>0</v>
      </c>
      <c r="T32" s="10">
        <f t="shared" si="2"/>
        <v>0</v>
      </c>
      <c r="U32" s="10">
        <f t="shared" si="2"/>
        <v>0</v>
      </c>
      <c r="V32" s="10">
        <f t="shared" si="2"/>
        <v>0</v>
      </c>
      <c r="W32" s="10">
        <f t="shared" si="2"/>
        <v>0</v>
      </c>
      <c r="X32" s="10">
        <f t="shared" si="2"/>
        <v>0</v>
      </c>
      <c r="Y32" s="10">
        <f t="shared" si="2"/>
        <v>0</v>
      </c>
    </row>
    <row r="33" spans="1:25" x14ac:dyDescent="0.2">
      <c r="A33" s="1" t="str">
        <f>LEFT(RIB_DATA!A33,4)&amp;"G"&amp;MID(RIB_DATA!A33,6,SEARCH("-",RIB_DATA!A33,1)-6)</f>
        <v>8020G60</v>
      </c>
      <c r="B33" s="1">
        <f>+RIB_DATA!B33*34%</f>
        <v>26.860000000000003</v>
      </c>
      <c r="C33" s="1">
        <f>+RIB_DATA!C33*34%</f>
        <v>40.120000000000005</v>
      </c>
      <c r="D33" s="1">
        <f>+RIB_DATA!D33*34%</f>
        <v>54.400000000000006</v>
      </c>
      <c r="E33" s="1">
        <f>+RIB_DATA!E33*34%</f>
        <v>69.7</v>
      </c>
      <c r="F33" s="1">
        <f>+RIB_DATA!F33*34%</f>
        <v>86.36</v>
      </c>
      <c r="G33" s="1">
        <f>+RIB_DATA!G33*34%</f>
        <v>103.36000000000001</v>
      </c>
      <c r="H33" s="1">
        <f>+RIB_DATA!H33*34%</f>
        <v>121.72000000000001</v>
      </c>
      <c r="I33" s="1">
        <f>+RIB_DATA!I33*34%</f>
        <v>140.76000000000002</v>
      </c>
      <c r="J33" s="1">
        <f>+RIB_DATA!J33*34%</f>
        <v>161.84</v>
      </c>
      <c r="K33" s="1">
        <f>+RIB_DATA!K33*34%</f>
        <v>0</v>
      </c>
      <c r="L33" s="1">
        <f>+RIB_DATA!L33*34%</f>
        <v>0</v>
      </c>
      <c r="N33" s="1" t="str">
        <f t="shared" si="1"/>
        <v>8020G60</v>
      </c>
      <c r="O33" s="10">
        <f t="shared" si="2"/>
        <v>26.860000000000003</v>
      </c>
      <c r="P33" s="10">
        <f t="shared" si="2"/>
        <v>40.120000000000005</v>
      </c>
      <c r="Q33" s="10">
        <f t="shared" si="2"/>
        <v>54.400000000000006</v>
      </c>
      <c r="R33" s="10">
        <f t="shared" si="2"/>
        <v>69.7</v>
      </c>
      <c r="S33" s="10">
        <f t="shared" si="2"/>
        <v>86.36</v>
      </c>
      <c r="T33" s="10">
        <f t="shared" si="2"/>
        <v>103.36000000000001</v>
      </c>
      <c r="U33" s="10">
        <f t="shared" si="2"/>
        <v>121.72000000000001</v>
      </c>
      <c r="V33" s="10">
        <f t="shared" si="2"/>
        <v>140.76000000000002</v>
      </c>
      <c r="W33" s="10">
        <f t="shared" si="2"/>
        <v>161.84</v>
      </c>
      <c r="X33" s="10">
        <f t="shared" si="2"/>
        <v>0</v>
      </c>
      <c r="Y33" s="10">
        <f t="shared" si="2"/>
        <v>0</v>
      </c>
    </row>
    <row r="34" spans="1:25" x14ac:dyDescent="0.2">
      <c r="A34" s="1" t="str">
        <f>LEFT(RIB_DATA!A34,4)&amp;"G"&amp;MID(RIB_DATA!A34,6,SEARCH("-",RIB_DATA!A34,1)-6)</f>
        <v>8020G76</v>
      </c>
      <c r="B34" s="1">
        <f>+RIB_DATA!B34*37%</f>
        <v>37.369999999999997</v>
      </c>
      <c r="C34" s="1">
        <f>+RIB_DATA!C34*37%</f>
        <v>54.39</v>
      </c>
      <c r="D34" s="1">
        <f>+RIB_DATA!D34*37%</f>
        <v>72.52</v>
      </c>
      <c r="E34" s="1">
        <f>+RIB_DATA!E34*37%</f>
        <v>91.39</v>
      </c>
      <c r="F34" s="1">
        <f>+RIB_DATA!F34*37%</f>
        <v>111</v>
      </c>
      <c r="G34" s="1">
        <f>+RIB_DATA!G34*37%</f>
        <v>132.09</v>
      </c>
      <c r="H34" s="1">
        <f>+RIB_DATA!H34*37%</f>
        <v>153.91999999999999</v>
      </c>
      <c r="I34" s="1">
        <f>+RIB_DATA!I34*37%</f>
        <v>176.12</v>
      </c>
      <c r="J34" s="1">
        <f>+RIB_DATA!J34*37%</f>
        <v>200.54</v>
      </c>
      <c r="K34" s="1">
        <f>+RIB_DATA!K34*37%</f>
        <v>0</v>
      </c>
      <c r="L34" s="1">
        <f>+RIB_DATA!L34*37%</f>
        <v>0</v>
      </c>
      <c r="N34" s="1" t="str">
        <f t="shared" si="1"/>
        <v>8020G76</v>
      </c>
      <c r="O34" s="10">
        <f t="shared" si="2"/>
        <v>37.369999999999997</v>
      </c>
      <c r="P34" s="10">
        <f t="shared" si="2"/>
        <v>54.39</v>
      </c>
      <c r="Q34" s="10">
        <f t="shared" si="2"/>
        <v>72.52</v>
      </c>
      <c r="R34" s="10">
        <f t="shared" si="2"/>
        <v>91.39</v>
      </c>
      <c r="S34" s="10">
        <f t="shared" si="2"/>
        <v>111</v>
      </c>
      <c r="T34" s="10">
        <f t="shared" si="2"/>
        <v>132.09</v>
      </c>
      <c r="U34" s="10">
        <f t="shared" si="2"/>
        <v>153.91999999999999</v>
      </c>
      <c r="V34" s="10">
        <f t="shared" si="2"/>
        <v>176.12</v>
      </c>
      <c r="W34" s="10">
        <f t="shared" si="2"/>
        <v>200.54</v>
      </c>
      <c r="X34" s="10">
        <f t="shared" si="2"/>
        <v>0</v>
      </c>
      <c r="Y34" s="10">
        <f t="shared" si="2"/>
        <v>0</v>
      </c>
    </row>
    <row r="35" spans="1:25" x14ac:dyDescent="0.2">
      <c r="A35" s="1" t="str">
        <f>LEFT(RIB_DATA!A35,4)&amp;"G"&amp;MID(RIB_DATA!A35,6,SEARCH("-",RIB_DATA!A35,1)-6)</f>
        <v>8020G101</v>
      </c>
      <c r="B35" s="1">
        <f>+RIB_DATA!B35*41%</f>
        <v>62.319999999999993</v>
      </c>
      <c r="C35" s="1">
        <f>+RIB_DATA!C35*41%</f>
        <v>86.1</v>
      </c>
      <c r="D35" s="1">
        <f>+RIB_DATA!D35*41%</f>
        <v>110.28999999999999</v>
      </c>
      <c r="E35" s="1">
        <f>+RIB_DATA!E35*41%</f>
        <v>134.47999999999999</v>
      </c>
      <c r="F35" s="1">
        <f>+RIB_DATA!F35*41%</f>
        <v>159.48999999999998</v>
      </c>
      <c r="G35" s="1">
        <f>+RIB_DATA!G35*41%</f>
        <v>184.5</v>
      </c>
      <c r="H35" s="1">
        <f>+RIB_DATA!H35*41%</f>
        <v>211.14999999999998</v>
      </c>
      <c r="I35" s="1">
        <f>+RIB_DATA!I35*41%</f>
        <v>237.79999999999998</v>
      </c>
      <c r="J35" s="1">
        <f>+RIB_DATA!J35*41%</f>
        <v>264.85999999999996</v>
      </c>
      <c r="K35" s="1">
        <f>+RIB_DATA!K35*41%</f>
        <v>0</v>
      </c>
      <c r="L35" s="1">
        <f>+RIB_DATA!L35*41%</f>
        <v>0</v>
      </c>
      <c r="N35" s="1" t="str">
        <f t="shared" si="1"/>
        <v>8020G101</v>
      </c>
      <c r="O35" s="10">
        <f t="shared" si="2"/>
        <v>62.319999999999993</v>
      </c>
      <c r="P35" s="10">
        <f t="shared" si="2"/>
        <v>86.1</v>
      </c>
      <c r="Q35" s="10">
        <f t="shared" si="2"/>
        <v>110.28999999999999</v>
      </c>
      <c r="R35" s="10">
        <f t="shared" si="2"/>
        <v>134.47999999999999</v>
      </c>
      <c r="S35" s="10">
        <f t="shared" si="2"/>
        <v>159.48999999999998</v>
      </c>
      <c r="T35" s="10">
        <f t="shared" si="2"/>
        <v>184.5</v>
      </c>
      <c r="U35" s="10">
        <f t="shared" si="2"/>
        <v>211.14999999999998</v>
      </c>
      <c r="V35" s="10">
        <f t="shared" si="2"/>
        <v>237.79999999999998</v>
      </c>
      <c r="W35" s="10">
        <f t="shared" si="2"/>
        <v>264.85999999999996</v>
      </c>
      <c r="X35" s="10">
        <f t="shared" si="2"/>
        <v>0</v>
      </c>
      <c r="Y35" s="10">
        <f t="shared" si="2"/>
        <v>0</v>
      </c>
    </row>
    <row r="36" spans="1:25" x14ac:dyDescent="0.2">
      <c r="A36" s="1" t="str">
        <f>LEFT(RIB_DATA!A36,4)&amp;"G"&amp;MID(RIB_DATA!A36,6,SEARCH("-",RIB_DATA!A36,1)-6)&amp;"-N/A"</f>
        <v>7520G33-N/A</v>
      </c>
      <c r="B36" s="1">
        <f>+RIB_DATA!B36*0%</f>
        <v>0</v>
      </c>
      <c r="C36" s="1">
        <f>+RIB_DATA!C36*0%</f>
        <v>0</v>
      </c>
      <c r="D36" s="1">
        <f>+RIB_DATA!D36*0%</f>
        <v>0</v>
      </c>
      <c r="E36" s="1">
        <f>+RIB_DATA!E36*0%</f>
        <v>0</v>
      </c>
      <c r="F36" s="1">
        <f>+RIB_DATA!F36*0%</f>
        <v>0</v>
      </c>
      <c r="G36" s="1">
        <f>+RIB_DATA!G36*0%</f>
        <v>0</v>
      </c>
      <c r="H36" s="1">
        <f>+RIB_DATA!H36*0%</f>
        <v>0</v>
      </c>
      <c r="I36" s="1">
        <f>+RIB_DATA!I36*0%</f>
        <v>0</v>
      </c>
      <c r="J36" s="1">
        <f>+RIB_DATA!J36*0%</f>
        <v>0</v>
      </c>
      <c r="K36" s="1">
        <f>+RIB_DATA!K36*0%</f>
        <v>0</v>
      </c>
      <c r="L36" s="1">
        <f>+RIB_DATA!L36*0%</f>
        <v>0</v>
      </c>
      <c r="N36" s="1" t="str">
        <f t="shared" si="1"/>
        <v>7520G33-N/A</v>
      </c>
      <c r="O36" s="10">
        <f t="shared" si="2"/>
        <v>0</v>
      </c>
      <c r="P36" s="10">
        <f t="shared" si="2"/>
        <v>0</v>
      </c>
      <c r="Q36" s="10">
        <f t="shared" si="2"/>
        <v>0</v>
      </c>
      <c r="R36" s="10">
        <f t="shared" si="2"/>
        <v>0</v>
      </c>
      <c r="S36" s="10">
        <f t="shared" si="2"/>
        <v>0</v>
      </c>
      <c r="T36" s="10">
        <f t="shared" si="2"/>
        <v>0</v>
      </c>
      <c r="U36" s="10">
        <f t="shared" si="2"/>
        <v>0</v>
      </c>
      <c r="V36" s="10">
        <f t="shared" si="2"/>
        <v>0</v>
      </c>
      <c r="W36" s="10">
        <f t="shared" si="2"/>
        <v>0</v>
      </c>
      <c r="X36" s="10">
        <f t="shared" si="2"/>
        <v>0</v>
      </c>
      <c r="Y36" s="10">
        <f t="shared" si="2"/>
        <v>0</v>
      </c>
    </row>
    <row r="37" spans="1:25" x14ac:dyDescent="0.2">
      <c r="A37" s="1" t="str">
        <f>LEFT(RIB_DATA!A37,4)&amp;"G"&amp;MID(RIB_DATA!A37,6,SEARCH("-",RIB_DATA!A37,1)-6)</f>
        <v>7520G33</v>
      </c>
      <c r="B37" s="1">
        <f>+RIB_DATA!B37*29%</f>
        <v>24.939999999999998</v>
      </c>
      <c r="C37" s="1">
        <f>+RIB_DATA!C37*29%</f>
        <v>33.64</v>
      </c>
      <c r="D37" s="1">
        <f>+RIB_DATA!D37*29%</f>
        <v>42.339999999999996</v>
      </c>
      <c r="E37" s="1">
        <f>+RIB_DATA!E37*29%</f>
        <v>50.75</v>
      </c>
      <c r="F37" s="1">
        <f>+RIB_DATA!F37*29%</f>
        <v>59.449999999999996</v>
      </c>
      <c r="G37" s="1">
        <f>+RIB_DATA!G37*29%</f>
        <v>68.149999999999991</v>
      </c>
      <c r="H37" s="1">
        <f>+RIB_DATA!H37*29%</f>
        <v>76.559999999999988</v>
      </c>
      <c r="I37" s="1">
        <f>+RIB_DATA!I37*29%</f>
        <v>85.55</v>
      </c>
      <c r="J37" s="1">
        <f>+RIB_DATA!J37*29%</f>
        <v>0</v>
      </c>
      <c r="K37" s="1">
        <f>+RIB_DATA!K37*29%</f>
        <v>0</v>
      </c>
      <c r="L37" s="1">
        <f>+RIB_DATA!L37*29%</f>
        <v>0</v>
      </c>
      <c r="N37" s="1" t="str">
        <f t="shared" si="1"/>
        <v>7520G33</v>
      </c>
      <c r="O37" s="10">
        <f t="shared" si="2"/>
        <v>24.939999999999998</v>
      </c>
      <c r="P37" s="10">
        <f t="shared" si="2"/>
        <v>33.64</v>
      </c>
      <c r="Q37" s="10">
        <f t="shared" si="2"/>
        <v>42.339999999999996</v>
      </c>
      <c r="R37" s="10">
        <f t="shared" si="2"/>
        <v>50.75</v>
      </c>
      <c r="S37" s="10">
        <f t="shared" si="2"/>
        <v>59.449999999999996</v>
      </c>
      <c r="T37" s="10">
        <f t="shared" si="2"/>
        <v>68.149999999999991</v>
      </c>
      <c r="U37" s="10">
        <f t="shared" si="2"/>
        <v>76.559999999999988</v>
      </c>
      <c r="V37" s="10">
        <f t="shared" si="2"/>
        <v>85.55</v>
      </c>
      <c r="W37" s="10">
        <f t="shared" si="2"/>
        <v>0</v>
      </c>
      <c r="X37" s="10">
        <f t="shared" si="2"/>
        <v>0</v>
      </c>
      <c r="Y37" s="10">
        <f t="shared" si="2"/>
        <v>0</v>
      </c>
    </row>
    <row r="38" spans="1:25" x14ac:dyDescent="0.2">
      <c r="A38" s="1" t="str">
        <f>LEFT(RIB_DATA!A38,4)&amp;"G"&amp;MID(RIB_DATA!A38,6,SEARCH("-",RIB_DATA!A38,1)-6)&amp;"-N/A"</f>
        <v>7520G42-N/A</v>
      </c>
      <c r="B38" s="1">
        <f>+RIB_DATA!B38*0%</f>
        <v>0</v>
      </c>
      <c r="C38" s="1">
        <f>+RIB_DATA!C38*0%</f>
        <v>0</v>
      </c>
      <c r="D38" s="1">
        <f>+RIB_DATA!D38*0%</f>
        <v>0</v>
      </c>
      <c r="E38" s="1">
        <f>+RIB_DATA!E38*0%</f>
        <v>0</v>
      </c>
      <c r="F38" s="1">
        <f>+RIB_DATA!F38*0%</f>
        <v>0</v>
      </c>
      <c r="G38" s="1">
        <f>+RIB_DATA!G38*0%</f>
        <v>0</v>
      </c>
      <c r="H38" s="1">
        <f>+RIB_DATA!H38*0%</f>
        <v>0</v>
      </c>
      <c r="I38" s="1">
        <f>+RIB_DATA!I38*0%</f>
        <v>0</v>
      </c>
      <c r="J38" s="1">
        <f>+RIB_DATA!J38*0%</f>
        <v>0</v>
      </c>
      <c r="K38" s="1">
        <f>+RIB_DATA!K38*0%</f>
        <v>0</v>
      </c>
      <c r="L38" s="1">
        <f>+RIB_DATA!L38*0%</f>
        <v>0</v>
      </c>
      <c r="N38" s="1" t="str">
        <f t="shared" si="1"/>
        <v>7520G42-N/A</v>
      </c>
      <c r="O38" s="10">
        <f t="shared" si="2"/>
        <v>0</v>
      </c>
      <c r="P38" s="10">
        <f t="shared" si="2"/>
        <v>0</v>
      </c>
      <c r="Q38" s="10">
        <f t="shared" si="2"/>
        <v>0</v>
      </c>
      <c r="R38" s="10">
        <f t="shared" si="2"/>
        <v>0</v>
      </c>
      <c r="S38" s="10">
        <f t="shared" si="2"/>
        <v>0</v>
      </c>
      <c r="T38" s="10">
        <f t="shared" si="2"/>
        <v>0</v>
      </c>
      <c r="U38" s="10">
        <f t="shared" si="2"/>
        <v>0</v>
      </c>
      <c r="V38" s="10">
        <f t="shared" si="2"/>
        <v>0</v>
      </c>
      <c r="W38" s="10">
        <f t="shared" si="2"/>
        <v>0</v>
      </c>
      <c r="X38" s="10">
        <f t="shared" si="2"/>
        <v>0</v>
      </c>
      <c r="Y38" s="10">
        <f t="shared" si="2"/>
        <v>0</v>
      </c>
    </row>
    <row r="39" spans="1:25" x14ac:dyDescent="0.2">
      <c r="A39" s="1" t="str">
        <f>LEFT(RIB_DATA!A39,4)&amp;"G"&amp;MID(RIB_DATA!A39,6,SEARCH("-",RIB_DATA!A39,1)-6)</f>
        <v>7520G48</v>
      </c>
      <c r="B39" s="1">
        <f>+RIB_DATA!B39*34%</f>
        <v>18.02</v>
      </c>
      <c r="C39" s="1">
        <f>+RIB_DATA!C39*34%</f>
        <v>28.560000000000002</v>
      </c>
      <c r="D39" s="1">
        <f>+RIB_DATA!D39*34%</f>
        <v>40.46</v>
      </c>
      <c r="E39" s="1">
        <f>+RIB_DATA!E39*34%</f>
        <v>54.06</v>
      </c>
      <c r="F39" s="1">
        <f>+RIB_DATA!F39*34%</f>
        <v>69.02000000000001</v>
      </c>
      <c r="G39" s="1">
        <f>+RIB_DATA!G39*34%</f>
        <v>85</v>
      </c>
      <c r="H39" s="1">
        <f>+RIB_DATA!H39*34%</f>
        <v>103.02000000000001</v>
      </c>
      <c r="I39" s="1">
        <f>+RIB_DATA!I39*34%</f>
        <v>122.06</v>
      </c>
      <c r="J39" s="1">
        <f>+RIB_DATA!J39*34%</f>
        <v>0</v>
      </c>
      <c r="K39" s="1">
        <f>+RIB_DATA!K39*34%</f>
        <v>0</v>
      </c>
      <c r="L39" s="1">
        <f>+RIB_DATA!L39*34%</f>
        <v>0</v>
      </c>
      <c r="N39" s="1" t="str">
        <f t="shared" si="1"/>
        <v>7520G48</v>
      </c>
      <c r="O39" s="10">
        <f t="shared" si="2"/>
        <v>18.02</v>
      </c>
      <c r="P39" s="10">
        <f t="shared" si="2"/>
        <v>28.560000000000002</v>
      </c>
      <c r="Q39" s="10">
        <f t="shared" si="2"/>
        <v>40.46</v>
      </c>
      <c r="R39" s="10">
        <f t="shared" si="2"/>
        <v>54.06</v>
      </c>
      <c r="S39" s="10">
        <f t="shared" si="2"/>
        <v>69.02000000000001</v>
      </c>
      <c r="T39" s="10">
        <f t="shared" si="2"/>
        <v>85</v>
      </c>
      <c r="U39" s="10">
        <f t="shared" si="2"/>
        <v>103.02000000000001</v>
      </c>
      <c r="V39" s="10">
        <f t="shared" si="2"/>
        <v>122.06</v>
      </c>
      <c r="W39" s="10">
        <f t="shared" si="2"/>
        <v>0</v>
      </c>
      <c r="X39" s="10">
        <f t="shared" si="2"/>
        <v>0</v>
      </c>
      <c r="Y39" s="10">
        <f t="shared" si="2"/>
        <v>0</v>
      </c>
    </row>
    <row r="40" spans="1:25" x14ac:dyDescent="0.2">
      <c r="A40" s="1" t="str">
        <f>LEFT(RIB_DATA!A40,4)&amp;"G"&amp;MID(RIB_DATA!A40,6,SEARCH("-",RIB_DATA!A40,1)-6)&amp;"-N/A"</f>
        <v>7520G60-N/A</v>
      </c>
      <c r="B40" s="1">
        <f>+RIB_DATA!B40*0%</f>
        <v>0</v>
      </c>
      <c r="C40" s="1">
        <f>+RIB_DATA!C40*0%</f>
        <v>0</v>
      </c>
      <c r="D40" s="1">
        <f>+RIB_DATA!D40*0%</f>
        <v>0</v>
      </c>
      <c r="E40" s="1">
        <f>+RIB_DATA!E40*0%</f>
        <v>0</v>
      </c>
      <c r="F40" s="1">
        <f>+RIB_DATA!F40*0%</f>
        <v>0</v>
      </c>
      <c r="G40" s="1">
        <f>+RIB_DATA!G40*0%</f>
        <v>0</v>
      </c>
      <c r="H40" s="1">
        <f>+RIB_DATA!H40*0%</f>
        <v>0</v>
      </c>
      <c r="I40" s="1">
        <f>+RIB_DATA!I40*0%</f>
        <v>0</v>
      </c>
      <c r="J40" s="1">
        <f>+RIB_DATA!J40*0%</f>
        <v>0</v>
      </c>
      <c r="K40" s="1">
        <f>+RIB_DATA!K40*0%</f>
        <v>0</v>
      </c>
      <c r="L40" s="1">
        <f>+RIB_DATA!L40*0%</f>
        <v>0</v>
      </c>
      <c r="N40" s="1" t="str">
        <f t="shared" si="1"/>
        <v>7520G60-N/A</v>
      </c>
      <c r="O40" s="10">
        <f t="shared" si="2"/>
        <v>0</v>
      </c>
      <c r="P40" s="10">
        <f t="shared" si="2"/>
        <v>0</v>
      </c>
      <c r="Q40" s="10">
        <f t="shared" si="2"/>
        <v>0</v>
      </c>
      <c r="R40" s="10">
        <f t="shared" si="2"/>
        <v>0</v>
      </c>
      <c r="S40" s="10">
        <f t="shared" si="2"/>
        <v>0</v>
      </c>
      <c r="T40" s="10">
        <f t="shared" si="2"/>
        <v>0</v>
      </c>
      <c r="U40" s="10">
        <f t="shared" si="2"/>
        <v>0</v>
      </c>
      <c r="V40" s="10">
        <f t="shared" si="2"/>
        <v>0</v>
      </c>
      <c r="W40" s="10">
        <f t="shared" si="2"/>
        <v>0</v>
      </c>
      <c r="X40" s="10">
        <f t="shared" si="2"/>
        <v>0</v>
      </c>
      <c r="Y40" s="10">
        <f t="shared" si="2"/>
        <v>0</v>
      </c>
    </row>
    <row r="41" spans="1:25" x14ac:dyDescent="0.2">
      <c r="A41" s="1" t="str">
        <f>LEFT(RIB_DATA!A41,4)&amp;"G"&amp;MID(RIB_DATA!A41,6,SEARCH("-",RIB_DATA!A41,1)-6)</f>
        <v>7520G60</v>
      </c>
      <c r="B41" s="1">
        <f>+RIB_DATA!B41*34%</f>
        <v>26.180000000000003</v>
      </c>
      <c r="C41" s="1">
        <f>+RIB_DATA!C41*34%</f>
        <v>39.1</v>
      </c>
      <c r="D41" s="1">
        <f>+RIB_DATA!D41*34%</f>
        <v>53.38</v>
      </c>
      <c r="E41" s="1">
        <f>+RIB_DATA!E41*34%</f>
        <v>68.680000000000007</v>
      </c>
      <c r="F41" s="1">
        <f>+RIB_DATA!F41*34%</f>
        <v>85.34</v>
      </c>
      <c r="G41" s="1">
        <f>+RIB_DATA!G41*34%</f>
        <v>102.68</v>
      </c>
      <c r="H41" s="1">
        <f>+RIB_DATA!H41*34%</f>
        <v>121.72000000000001</v>
      </c>
      <c r="I41" s="1">
        <f>+RIB_DATA!I41*34%</f>
        <v>140.76000000000002</v>
      </c>
      <c r="J41" s="1">
        <f>+RIB_DATA!J41*34%</f>
        <v>0</v>
      </c>
      <c r="K41" s="1">
        <f>+RIB_DATA!K41*34%</f>
        <v>0</v>
      </c>
      <c r="L41" s="1">
        <f>+RIB_DATA!L41*34%</f>
        <v>0</v>
      </c>
      <c r="N41" s="1" t="str">
        <f t="shared" si="1"/>
        <v>7520G60</v>
      </c>
      <c r="O41" s="10">
        <f t="shared" si="2"/>
        <v>26.180000000000003</v>
      </c>
      <c r="P41" s="10">
        <f t="shared" si="2"/>
        <v>39.1</v>
      </c>
      <c r="Q41" s="10">
        <f t="shared" si="2"/>
        <v>53.38</v>
      </c>
      <c r="R41" s="10">
        <f t="shared" si="2"/>
        <v>68.680000000000007</v>
      </c>
      <c r="S41" s="10">
        <f t="shared" si="2"/>
        <v>85.34</v>
      </c>
      <c r="T41" s="10">
        <f t="shared" si="2"/>
        <v>102.68</v>
      </c>
      <c r="U41" s="10">
        <f t="shared" si="2"/>
        <v>121.72000000000001</v>
      </c>
      <c r="V41" s="10">
        <f t="shared" si="2"/>
        <v>140.76000000000002</v>
      </c>
      <c r="W41" s="10">
        <f t="shared" si="2"/>
        <v>0</v>
      </c>
      <c r="X41" s="10">
        <f t="shared" si="2"/>
        <v>0</v>
      </c>
      <c r="Y41" s="10">
        <f t="shared" si="2"/>
        <v>0</v>
      </c>
    </row>
    <row r="42" spans="1:25" x14ac:dyDescent="0.2">
      <c r="A42" s="1" t="str">
        <f>LEFT(RIB_DATA!A42,4)&amp;"G"&amp;MID(RIB_DATA!A42,6,SEARCH("-",RIB_DATA!A42,1)-6)</f>
        <v>7520G76</v>
      </c>
      <c r="B42" s="1">
        <f>+RIB_DATA!B42*37%</f>
        <v>35.89</v>
      </c>
      <c r="C42" s="1">
        <f>+RIB_DATA!C42*37%</f>
        <v>52.54</v>
      </c>
      <c r="D42" s="1">
        <f>+RIB_DATA!D42*37%</f>
        <v>70.3</v>
      </c>
      <c r="E42" s="1">
        <f>+RIB_DATA!E42*37%</f>
        <v>89.539999999999992</v>
      </c>
      <c r="F42" s="1">
        <f>+RIB_DATA!F42*37%</f>
        <v>108.78</v>
      </c>
      <c r="G42" s="1">
        <f>+RIB_DATA!G42*37%</f>
        <v>129.5</v>
      </c>
      <c r="H42" s="1">
        <f>+RIB_DATA!H42*37%</f>
        <v>151.32999999999998</v>
      </c>
      <c r="I42" s="1">
        <f>+RIB_DATA!I42*37%</f>
        <v>174.64</v>
      </c>
      <c r="J42" s="1">
        <f>+RIB_DATA!J42*37%</f>
        <v>0</v>
      </c>
      <c r="K42" s="1">
        <f>+RIB_DATA!K42*37%</f>
        <v>0</v>
      </c>
      <c r="L42" s="1">
        <f>+RIB_DATA!L42*37%</f>
        <v>0</v>
      </c>
      <c r="N42" s="1" t="str">
        <f t="shared" si="1"/>
        <v>7520G76</v>
      </c>
      <c r="O42" s="10">
        <f t="shared" si="2"/>
        <v>35.89</v>
      </c>
      <c r="P42" s="10">
        <f t="shared" si="2"/>
        <v>52.54</v>
      </c>
      <c r="Q42" s="10">
        <f t="shared" si="2"/>
        <v>70.3</v>
      </c>
      <c r="R42" s="10">
        <f t="shared" si="2"/>
        <v>89.539999999999992</v>
      </c>
      <c r="S42" s="10">
        <f t="shared" si="2"/>
        <v>108.78</v>
      </c>
      <c r="T42" s="10">
        <f t="shared" si="2"/>
        <v>129.5</v>
      </c>
      <c r="U42" s="10">
        <f t="shared" si="2"/>
        <v>151.32999999999998</v>
      </c>
      <c r="V42" s="10">
        <f t="shared" si="2"/>
        <v>174.64</v>
      </c>
      <c r="W42" s="10">
        <f t="shared" si="2"/>
        <v>0</v>
      </c>
      <c r="X42" s="10">
        <f t="shared" si="2"/>
        <v>0</v>
      </c>
      <c r="Y42" s="10">
        <f t="shared" si="2"/>
        <v>0</v>
      </c>
    </row>
    <row r="43" spans="1:25" x14ac:dyDescent="0.2">
      <c r="A43" s="1" t="str">
        <f>LEFT(RIB_DATA!A43,4)&amp;"G"&amp;MID(RIB_DATA!A43,6,SEARCH("-",RIB_DATA!A43,1)-6)</f>
        <v>7520G101</v>
      </c>
      <c r="B43" s="1">
        <f>+RIB_DATA!B43*41%</f>
        <v>59.04</v>
      </c>
      <c r="C43" s="1">
        <f>+RIB_DATA!C43*41%</f>
        <v>82</v>
      </c>
      <c r="D43" s="1">
        <f>+RIB_DATA!D43*41%</f>
        <v>105.77999999999999</v>
      </c>
      <c r="E43" s="1">
        <f>+RIB_DATA!E43*41%</f>
        <v>129.56</v>
      </c>
      <c r="F43" s="1">
        <f>+RIB_DATA!F43*41%</f>
        <v>153.34</v>
      </c>
      <c r="G43" s="1">
        <f>+RIB_DATA!G43*41%</f>
        <v>178.76</v>
      </c>
      <c r="H43" s="1">
        <f>+RIB_DATA!H43*41%</f>
        <v>205</v>
      </c>
      <c r="I43" s="1">
        <f>+RIB_DATA!I43*41%</f>
        <v>230.01</v>
      </c>
      <c r="J43" s="1">
        <f>+RIB_DATA!J43*41%</f>
        <v>0</v>
      </c>
      <c r="K43" s="1">
        <f>+RIB_DATA!K43*41%</f>
        <v>0</v>
      </c>
      <c r="L43" s="1">
        <f>+RIB_DATA!L43*41%</f>
        <v>0</v>
      </c>
      <c r="N43" s="1" t="str">
        <f t="shared" si="1"/>
        <v>7520G101</v>
      </c>
      <c r="O43" s="10">
        <f t="shared" si="2"/>
        <v>59.04</v>
      </c>
      <c r="P43" s="10">
        <f t="shared" si="2"/>
        <v>82</v>
      </c>
      <c r="Q43" s="10">
        <f t="shared" si="2"/>
        <v>105.77999999999999</v>
      </c>
      <c r="R43" s="10">
        <f t="shared" si="2"/>
        <v>129.56</v>
      </c>
      <c r="S43" s="10">
        <f t="shared" si="2"/>
        <v>153.34</v>
      </c>
      <c r="T43" s="10">
        <f t="shared" si="2"/>
        <v>178.76</v>
      </c>
      <c r="U43" s="10">
        <f t="shared" si="2"/>
        <v>205</v>
      </c>
      <c r="V43" s="10">
        <f t="shared" si="2"/>
        <v>230.01</v>
      </c>
      <c r="W43" s="10">
        <f t="shared" si="2"/>
        <v>0</v>
      </c>
      <c r="X43" s="10">
        <f t="shared" si="2"/>
        <v>0</v>
      </c>
      <c r="Y43" s="10">
        <f t="shared" si="2"/>
        <v>0</v>
      </c>
    </row>
    <row r="44" spans="1:25" x14ac:dyDescent="0.2">
      <c r="A44" s="1" t="str">
        <f>LEFT(RIB_DATA!A44,4)&amp;"G"&amp;MID(RIB_DATA!A44,6,SEARCH("-",RIB_DATA!A44,1)-6)&amp;"-N/A"</f>
        <v>7020G33-N/A</v>
      </c>
      <c r="B44" s="1">
        <f>+RIB_DATA!B44*0%</f>
        <v>0</v>
      </c>
      <c r="C44" s="1">
        <f>+RIB_DATA!C44*0%</f>
        <v>0</v>
      </c>
      <c r="D44" s="1">
        <f>+RIB_DATA!D44*0%</f>
        <v>0</v>
      </c>
      <c r="E44" s="1">
        <f>+RIB_DATA!E44*0%</f>
        <v>0</v>
      </c>
      <c r="F44" s="1">
        <f>+RIB_DATA!F44*0%</f>
        <v>0</v>
      </c>
      <c r="G44" s="1">
        <f>+RIB_DATA!G44*0%</f>
        <v>0</v>
      </c>
      <c r="H44" s="1">
        <f>+RIB_DATA!H44*0%</f>
        <v>0</v>
      </c>
      <c r="I44" s="1">
        <f>+RIB_DATA!I44*0%</f>
        <v>0</v>
      </c>
      <c r="J44" s="1">
        <f>+RIB_DATA!J44*0%</f>
        <v>0</v>
      </c>
      <c r="K44" s="1">
        <f>+RIB_DATA!K44*0%</f>
        <v>0</v>
      </c>
      <c r="L44" s="1">
        <f>+RIB_DATA!L44*0%</f>
        <v>0</v>
      </c>
      <c r="N44" s="1" t="str">
        <f t="shared" si="1"/>
        <v>7020G33-N/A</v>
      </c>
      <c r="O44" s="10">
        <f t="shared" si="2"/>
        <v>0</v>
      </c>
      <c r="P44" s="10">
        <f t="shared" si="2"/>
        <v>0</v>
      </c>
      <c r="Q44" s="10">
        <f t="shared" si="2"/>
        <v>0</v>
      </c>
      <c r="R44" s="10">
        <f t="shared" si="2"/>
        <v>0</v>
      </c>
      <c r="S44" s="10">
        <f t="shared" si="2"/>
        <v>0</v>
      </c>
      <c r="T44" s="10">
        <f t="shared" si="2"/>
        <v>0</v>
      </c>
      <c r="U44" s="10">
        <f t="shared" si="2"/>
        <v>0</v>
      </c>
      <c r="V44" s="10">
        <f t="shared" si="2"/>
        <v>0</v>
      </c>
      <c r="W44" s="10">
        <f t="shared" si="2"/>
        <v>0</v>
      </c>
      <c r="X44" s="10">
        <f t="shared" si="2"/>
        <v>0</v>
      </c>
      <c r="Y44" s="10">
        <f t="shared" si="2"/>
        <v>0</v>
      </c>
    </row>
    <row r="45" spans="1:25" x14ac:dyDescent="0.2">
      <c r="A45" s="1" t="str">
        <f>LEFT(RIB_DATA!A45,4)&amp;"G"&amp;MID(RIB_DATA!A45,6,SEARCH("-",RIB_DATA!A45,1)-6)</f>
        <v>7020G33</v>
      </c>
      <c r="B45" s="1">
        <f>+RIB_DATA!B45*29%</f>
        <v>23.779999999999998</v>
      </c>
      <c r="C45" s="1">
        <f>+RIB_DATA!C45*29%</f>
        <v>32.19</v>
      </c>
      <c r="D45" s="1">
        <f>+RIB_DATA!D45*29%</f>
        <v>40.309999999999995</v>
      </c>
      <c r="E45" s="1">
        <f>+RIB_DATA!E45*29%</f>
        <v>48.72</v>
      </c>
      <c r="F45" s="1">
        <f>+RIB_DATA!F45*29%</f>
        <v>56.839999999999996</v>
      </c>
      <c r="G45" s="1">
        <f>+RIB_DATA!G45*29%</f>
        <v>65.539999999999992</v>
      </c>
      <c r="H45" s="1">
        <f>+RIB_DATA!H45*29%</f>
        <v>73.949999999999989</v>
      </c>
      <c r="I45" s="1">
        <f>+RIB_DATA!I45*29%</f>
        <v>0</v>
      </c>
      <c r="J45" s="1">
        <f>+RIB_DATA!J45*29%</f>
        <v>0</v>
      </c>
      <c r="K45" s="1">
        <f>+RIB_DATA!K45*29%</f>
        <v>0</v>
      </c>
      <c r="L45" s="1">
        <f>+RIB_DATA!L45*29%</f>
        <v>0</v>
      </c>
      <c r="N45" s="1" t="str">
        <f t="shared" si="1"/>
        <v>7020G33</v>
      </c>
      <c r="O45" s="10">
        <f t="shared" si="2"/>
        <v>23.779999999999998</v>
      </c>
      <c r="P45" s="10">
        <f t="shared" si="2"/>
        <v>32.19</v>
      </c>
      <c r="Q45" s="10">
        <f t="shared" si="2"/>
        <v>40.309999999999995</v>
      </c>
      <c r="R45" s="10">
        <f t="shared" si="2"/>
        <v>48.72</v>
      </c>
      <c r="S45" s="10">
        <f t="shared" si="2"/>
        <v>56.839999999999996</v>
      </c>
      <c r="T45" s="10">
        <f t="shared" si="2"/>
        <v>65.539999999999992</v>
      </c>
      <c r="U45" s="10">
        <f t="shared" si="2"/>
        <v>73.949999999999989</v>
      </c>
      <c r="V45" s="10">
        <f t="shared" si="2"/>
        <v>0</v>
      </c>
      <c r="W45" s="10">
        <f t="shared" si="2"/>
        <v>0</v>
      </c>
      <c r="X45" s="10">
        <f t="shared" si="2"/>
        <v>0</v>
      </c>
      <c r="Y45" s="10">
        <f t="shared" si="2"/>
        <v>0</v>
      </c>
    </row>
    <row r="46" spans="1:25" x14ac:dyDescent="0.2">
      <c r="A46" s="1" t="str">
        <f>LEFT(RIB_DATA!A46,4)&amp;"G"&amp;MID(RIB_DATA!A46,6,SEARCH("-",RIB_DATA!A46,1)-6)&amp;"-N/A"</f>
        <v>7020G42-N/A</v>
      </c>
      <c r="B46" s="1">
        <f>+RIB_DATA!B46*0%</f>
        <v>0</v>
      </c>
      <c r="C46" s="1">
        <f>+RIB_DATA!C46*0%</f>
        <v>0</v>
      </c>
      <c r="D46" s="1">
        <f>+RIB_DATA!D46*0%</f>
        <v>0</v>
      </c>
      <c r="E46" s="1">
        <f>+RIB_DATA!E46*0%</f>
        <v>0</v>
      </c>
      <c r="F46" s="1">
        <f>+RIB_DATA!F46*0%</f>
        <v>0</v>
      </c>
      <c r="G46" s="1">
        <f>+RIB_DATA!G46*0%</f>
        <v>0</v>
      </c>
      <c r="H46" s="1">
        <f>+RIB_DATA!H46*0%</f>
        <v>0</v>
      </c>
      <c r="I46" s="1">
        <f>+RIB_DATA!I46*0%</f>
        <v>0</v>
      </c>
      <c r="J46" s="1">
        <f>+RIB_DATA!J46*0%</f>
        <v>0</v>
      </c>
      <c r="K46" s="1">
        <f>+RIB_DATA!K46*0%</f>
        <v>0</v>
      </c>
      <c r="L46" s="1">
        <f>+RIB_DATA!L46*0%</f>
        <v>0</v>
      </c>
      <c r="N46" s="1" t="str">
        <f t="shared" si="1"/>
        <v>7020G42-N/A</v>
      </c>
      <c r="O46" s="10">
        <f t="shared" si="2"/>
        <v>0</v>
      </c>
      <c r="P46" s="10">
        <f t="shared" si="2"/>
        <v>0</v>
      </c>
      <c r="Q46" s="10">
        <f t="shared" si="2"/>
        <v>0</v>
      </c>
      <c r="R46" s="10">
        <f t="shared" si="2"/>
        <v>0</v>
      </c>
      <c r="S46" s="10">
        <f t="shared" si="2"/>
        <v>0</v>
      </c>
      <c r="T46" s="10">
        <f t="shared" si="2"/>
        <v>0</v>
      </c>
      <c r="U46" s="10">
        <f t="shared" si="2"/>
        <v>0</v>
      </c>
      <c r="V46" s="10">
        <f t="shared" si="2"/>
        <v>0</v>
      </c>
      <c r="W46" s="10">
        <f t="shared" si="2"/>
        <v>0</v>
      </c>
      <c r="X46" s="10">
        <f t="shared" si="2"/>
        <v>0</v>
      </c>
      <c r="Y46" s="10">
        <f t="shared" si="2"/>
        <v>0</v>
      </c>
    </row>
    <row r="47" spans="1:25" x14ac:dyDescent="0.2">
      <c r="A47" s="1" t="str">
        <f>LEFT(RIB_DATA!A47,4)&amp;"G"&amp;MID(RIB_DATA!A47,6,SEARCH("-",RIB_DATA!A47,1)-6)</f>
        <v>7020G48</v>
      </c>
      <c r="B47" s="1">
        <f>+RIB_DATA!B47*34%</f>
        <v>17.68</v>
      </c>
      <c r="C47" s="1">
        <f>+RIB_DATA!C47*34%</f>
        <v>28.220000000000002</v>
      </c>
      <c r="D47" s="1">
        <f>+RIB_DATA!D47*34%</f>
        <v>40.46</v>
      </c>
      <c r="E47" s="1">
        <f>+RIB_DATA!E47*34%</f>
        <v>54.06</v>
      </c>
      <c r="F47" s="1">
        <f>+RIB_DATA!F47*34%</f>
        <v>69.7</v>
      </c>
      <c r="G47" s="1">
        <f>+RIB_DATA!G47*34%</f>
        <v>86.02000000000001</v>
      </c>
      <c r="H47" s="1">
        <f>+RIB_DATA!H47*34%</f>
        <v>104.38000000000001</v>
      </c>
      <c r="I47" s="1">
        <f>+RIB_DATA!I47*34%</f>
        <v>0</v>
      </c>
      <c r="J47" s="1">
        <f>+RIB_DATA!J47*34%</f>
        <v>0</v>
      </c>
      <c r="K47" s="1">
        <f>+RIB_DATA!K47*34%</f>
        <v>0</v>
      </c>
      <c r="L47" s="1">
        <f>+RIB_DATA!L47*34%</f>
        <v>0</v>
      </c>
      <c r="N47" s="1" t="str">
        <f t="shared" si="1"/>
        <v>7020G48</v>
      </c>
      <c r="O47" s="10">
        <f t="shared" si="2"/>
        <v>17.68</v>
      </c>
      <c r="P47" s="10">
        <f t="shared" si="2"/>
        <v>28.220000000000002</v>
      </c>
      <c r="Q47" s="10">
        <f t="shared" si="2"/>
        <v>40.46</v>
      </c>
      <c r="R47" s="10">
        <f t="shared" si="2"/>
        <v>54.06</v>
      </c>
      <c r="S47" s="10">
        <f t="shared" si="2"/>
        <v>69.7</v>
      </c>
      <c r="T47" s="10">
        <f t="shared" si="2"/>
        <v>86.02000000000001</v>
      </c>
      <c r="U47" s="10">
        <f t="shared" si="2"/>
        <v>104.38000000000001</v>
      </c>
      <c r="V47" s="10">
        <f t="shared" si="2"/>
        <v>0</v>
      </c>
      <c r="W47" s="10">
        <f t="shared" si="2"/>
        <v>0</v>
      </c>
      <c r="X47" s="10">
        <f t="shared" si="2"/>
        <v>0</v>
      </c>
      <c r="Y47" s="10">
        <f t="shared" si="2"/>
        <v>0</v>
      </c>
    </row>
    <row r="48" spans="1:25" x14ac:dyDescent="0.2">
      <c r="A48" s="1" t="str">
        <f>LEFT(RIB_DATA!A48,4)&amp;"G"&amp;MID(RIB_DATA!A48,6,SEARCH("-",RIB_DATA!A48,1)-6)&amp;"-N/A"</f>
        <v>7020G60-N/A</v>
      </c>
      <c r="B48" s="1">
        <f>+RIB_DATA!B48*0%</f>
        <v>0</v>
      </c>
      <c r="C48" s="1">
        <f>+RIB_DATA!C48*0%</f>
        <v>0</v>
      </c>
      <c r="D48" s="1">
        <f>+RIB_DATA!D48*0%</f>
        <v>0</v>
      </c>
      <c r="E48" s="1">
        <f>+RIB_DATA!E48*0%</f>
        <v>0</v>
      </c>
      <c r="F48" s="1">
        <f>+RIB_DATA!F48*0%</f>
        <v>0</v>
      </c>
      <c r="G48" s="1">
        <f>+RIB_DATA!G48*0%</f>
        <v>0</v>
      </c>
      <c r="H48" s="1">
        <f>+RIB_DATA!H48*0%</f>
        <v>0</v>
      </c>
      <c r="I48" s="1">
        <f>+RIB_DATA!I48*0%</f>
        <v>0</v>
      </c>
      <c r="J48" s="1">
        <f>+RIB_DATA!J48*0%</f>
        <v>0</v>
      </c>
      <c r="K48" s="1">
        <f>+RIB_DATA!K48*0%</f>
        <v>0</v>
      </c>
      <c r="L48" s="1">
        <f>+RIB_DATA!L48*0%</f>
        <v>0</v>
      </c>
      <c r="N48" s="1" t="str">
        <f t="shared" si="1"/>
        <v>7020G60-N/A</v>
      </c>
      <c r="O48" s="10">
        <f t="shared" si="2"/>
        <v>0</v>
      </c>
      <c r="P48" s="10">
        <f t="shared" si="2"/>
        <v>0</v>
      </c>
      <c r="Q48" s="10">
        <f t="shared" si="2"/>
        <v>0</v>
      </c>
      <c r="R48" s="10">
        <f t="shared" si="2"/>
        <v>0</v>
      </c>
      <c r="S48" s="10">
        <f t="shared" si="2"/>
        <v>0</v>
      </c>
      <c r="T48" s="10">
        <f t="shared" si="2"/>
        <v>0</v>
      </c>
      <c r="U48" s="10">
        <f t="shared" si="2"/>
        <v>0</v>
      </c>
      <c r="V48" s="10">
        <f t="shared" si="2"/>
        <v>0</v>
      </c>
      <c r="W48" s="10">
        <f t="shared" si="2"/>
        <v>0</v>
      </c>
      <c r="X48" s="10">
        <f t="shared" si="2"/>
        <v>0</v>
      </c>
      <c r="Y48" s="10">
        <f t="shared" si="2"/>
        <v>0</v>
      </c>
    </row>
    <row r="49" spans="1:25" x14ac:dyDescent="0.2">
      <c r="A49" s="1" t="str">
        <f>LEFT(RIB_DATA!A49,4)&amp;"G"&amp;MID(RIB_DATA!A49,6,SEARCH("-",RIB_DATA!A49,1)-6)</f>
        <v>7020G60</v>
      </c>
      <c r="B49" s="1">
        <f>+RIB_DATA!B49*34%</f>
        <v>25.16</v>
      </c>
      <c r="C49" s="1">
        <f>+RIB_DATA!C49*34%</f>
        <v>38.42</v>
      </c>
      <c r="D49" s="1">
        <f>+RIB_DATA!D49*34%</f>
        <v>52.7</v>
      </c>
      <c r="E49" s="1">
        <f>+RIB_DATA!E49*34%</f>
        <v>68</v>
      </c>
      <c r="F49" s="1">
        <f>+RIB_DATA!F49*34%</f>
        <v>84.320000000000007</v>
      </c>
      <c r="G49" s="1">
        <f>+RIB_DATA!G49*34%</f>
        <v>102.68</v>
      </c>
      <c r="H49" s="1">
        <f>+RIB_DATA!H49*34%</f>
        <v>121.04</v>
      </c>
      <c r="I49" s="1">
        <f>+RIB_DATA!I49*34%</f>
        <v>0</v>
      </c>
      <c r="J49" s="1">
        <f>+RIB_DATA!J49*34%</f>
        <v>0</v>
      </c>
      <c r="K49" s="1">
        <f>+RIB_DATA!K49*34%</f>
        <v>0</v>
      </c>
      <c r="L49" s="1">
        <f>+RIB_DATA!L49*34%</f>
        <v>0</v>
      </c>
      <c r="N49" s="1" t="str">
        <f t="shared" si="1"/>
        <v>7020G60</v>
      </c>
      <c r="O49" s="10">
        <f t="shared" si="2"/>
        <v>25.16</v>
      </c>
      <c r="P49" s="10">
        <f t="shared" si="2"/>
        <v>38.42</v>
      </c>
      <c r="Q49" s="10">
        <f t="shared" si="2"/>
        <v>52.7</v>
      </c>
      <c r="R49" s="10">
        <f t="shared" si="2"/>
        <v>68</v>
      </c>
      <c r="S49" s="10">
        <f t="shared" si="2"/>
        <v>84.320000000000007</v>
      </c>
      <c r="T49" s="10">
        <f t="shared" si="2"/>
        <v>102.68</v>
      </c>
      <c r="U49" s="10">
        <f t="shared" si="2"/>
        <v>121.04</v>
      </c>
      <c r="V49" s="10">
        <f t="shared" si="2"/>
        <v>0</v>
      </c>
      <c r="W49" s="10">
        <f t="shared" si="2"/>
        <v>0</v>
      </c>
      <c r="X49" s="10">
        <f t="shared" ref="X49:Y112" si="3">+K49*$B$8</f>
        <v>0</v>
      </c>
      <c r="Y49" s="10">
        <f t="shared" si="3"/>
        <v>0</v>
      </c>
    </row>
    <row r="50" spans="1:25" x14ac:dyDescent="0.2">
      <c r="A50" s="1" t="str">
        <f>LEFT(RIB_DATA!A50,4)&amp;"G"&amp;MID(RIB_DATA!A50,6,SEARCH("-",RIB_DATA!A50,1)-6)</f>
        <v>7020G76</v>
      </c>
      <c r="B50" s="1">
        <f>+RIB_DATA!B50*37%</f>
        <v>34.78</v>
      </c>
      <c r="C50" s="1">
        <f>+RIB_DATA!C50*37%</f>
        <v>51.06</v>
      </c>
      <c r="D50" s="1">
        <f>+RIB_DATA!D50*37%</f>
        <v>68.819999999999993</v>
      </c>
      <c r="E50" s="1">
        <f>+RIB_DATA!E50*37%</f>
        <v>86.95</v>
      </c>
      <c r="F50" s="1">
        <f>+RIB_DATA!F50*37%</f>
        <v>107.3</v>
      </c>
      <c r="G50" s="1">
        <f>+RIB_DATA!G50*37%</f>
        <v>127.64999999999999</v>
      </c>
      <c r="H50" s="1">
        <f>+RIB_DATA!H50*37%</f>
        <v>149.10999999999999</v>
      </c>
      <c r="I50" s="1">
        <f>+RIB_DATA!I50*37%</f>
        <v>0</v>
      </c>
      <c r="J50" s="1">
        <f>+RIB_DATA!J50*37%</f>
        <v>0</v>
      </c>
      <c r="K50" s="1">
        <f>+RIB_DATA!K50*37%</f>
        <v>0</v>
      </c>
      <c r="L50" s="1">
        <f>+RIB_DATA!L50*37%</f>
        <v>0</v>
      </c>
      <c r="N50" s="1" t="str">
        <f t="shared" si="1"/>
        <v>7020G76</v>
      </c>
      <c r="O50" s="10">
        <f t="shared" ref="O50:W78" si="4">+B50*$B$8</f>
        <v>34.78</v>
      </c>
      <c r="P50" s="10">
        <f t="shared" si="4"/>
        <v>51.06</v>
      </c>
      <c r="Q50" s="10">
        <f t="shared" si="4"/>
        <v>68.819999999999993</v>
      </c>
      <c r="R50" s="10">
        <f t="shared" si="4"/>
        <v>86.95</v>
      </c>
      <c r="S50" s="10">
        <f t="shared" si="4"/>
        <v>107.3</v>
      </c>
      <c r="T50" s="10">
        <f t="shared" si="4"/>
        <v>127.64999999999999</v>
      </c>
      <c r="U50" s="10">
        <f t="shared" si="4"/>
        <v>149.10999999999999</v>
      </c>
      <c r="V50" s="10">
        <f t="shared" si="4"/>
        <v>0</v>
      </c>
      <c r="W50" s="10">
        <f t="shared" si="4"/>
        <v>0</v>
      </c>
      <c r="X50" s="10">
        <f t="shared" si="3"/>
        <v>0</v>
      </c>
      <c r="Y50" s="10">
        <f t="shared" si="3"/>
        <v>0</v>
      </c>
    </row>
    <row r="51" spans="1:25" x14ac:dyDescent="0.2">
      <c r="A51" s="1" t="str">
        <f>LEFT(RIB_DATA!A51,4)&amp;"G"&amp;MID(RIB_DATA!A51,6,SEARCH("-",RIB_DATA!A51,1)-6)</f>
        <v>7020G101</v>
      </c>
      <c r="B51" s="1">
        <f>+RIB_DATA!B51*41%</f>
        <v>55.76</v>
      </c>
      <c r="C51" s="1">
        <f>+RIB_DATA!C51*41%</f>
        <v>77.899999999999991</v>
      </c>
      <c r="D51" s="1">
        <f>+RIB_DATA!D51*41%</f>
        <v>100.86</v>
      </c>
      <c r="E51" s="1">
        <f>+RIB_DATA!E51*41%</f>
        <v>123.82</v>
      </c>
      <c r="F51" s="1">
        <f>+RIB_DATA!F51*41%</f>
        <v>147.6</v>
      </c>
      <c r="G51" s="1">
        <f>+RIB_DATA!G51*41%</f>
        <v>172.2</v>
      </c>
      <c r="H51" s="1">
        <f>+RIB_DATA!H51*41%</f>
        <v>197.61999999999998</v>
      </c>
      <c r="I51" s="1">
        <f>+RIB_DATA!I51*41%</f>
        <v>0</v>
      </c>
      <c r="J51" s="1">
        <f>+RIB_DATA!J51*41%</f>
        <v>0</v>
      </c>
      <c r="K51" s="1">
        <f>+RIB_DATA!K51*41%</f>
        <v>0</v>
      </c>
      <c r="L51" s="1">
        <f>+RIB_DATA!L51*41%</f>
        <v>0</v>
      </c>
      <c r="N51" s="1" t="str">
        <f t="shared" si="1"/>
        <v>7020G101</v>
      </c>
      <c r="O51" s="10">
        <f t="shared" si="4"/>
        <v>55.76</v>
      </c>
      <c r="P51" s="10">
        <f t="shared" si="4"/>
        <v>77.899999999999991</v>
      </c>
      <c r="Q51" s="10">
        <f t="shared" si="4"/>
        <v>100.86</v>
      </c>
      <c r="R51" s="10">
        <f t="shared" si="4"/>
        <v>123.82</v>
      </c>
      <c r="S51" s="10">
        <f t="shared" si="4"/>
        <v>147.6</v>
      </c>
      <c r="T51" s="10">
        <f t="shared" si="4"/>
        <v>172.2</v>
      </c>
      <c r="U51" s="10">
        <f t="shared" si="4"/>
        <v>197.61999999999998</v>
      </c>
      <c r="V51" s="10">
        <f t="shared" si="4"/>
        <v>0</v>
      </c>
      <c r="W51" s="10">
        <f t="shared" si="4"/>
        <v>0</v>
      </c>
      <c r="X51" s="10">
        <f t="shared" si="3"/>
        <v>0</v>
      </c>
      <c r="Y51" s="10">
        <f t="shared" si="3"/>
        <v>0</v>
      </c>
    </row>
    <row r="52" spans="1:25" x14ac:dyDescent="0.2">
      <c r="A52" s="1" t="str">
        <f>LEFT(RIB_DATA!A52,4)&amp;"G"&amp;MID(RIB_DATA!A52,6,SEARCH("-",RIB_DATA!A52,1)-6)&amp;"-N/A"</f>
        <v>6520G33-N/A</v>
      </c>
      <c r="B52" s="1">
        <f>+RIB_DATA!B52*0%</f>
        <v>0</v>
      </c>
      <c r="C52" s="1">
        <f>+RIB_DATA!C52*0%</f>
        <v>0</v>
      </c>
      <c r="D52" s="1">
        <f>+RIB_DATA!D52*0%</f>
        <v>0</v>
      </c>
      <c r="E52" s="1">
        <f>+RIB_DATA!E52*0%</f>
        <v>0</v>
      </c>
      <c r="F52" s="1">
        <f>+RIB_DATA!F52*0%</f>
        <v>0</v>
      </c>
      <c r="G52" s="1">
        <f>+RIB_DATA!G52*0%</f>
        <v>0</v>
      </c>
      <c r="H52" s="1">
        <f>+RIB_DATA!H52*0%</f>
        <v>0</v>
      </c>
      <c r="I52" s="1">
        <f>+RIB_DATA!I52*0%</f>
        <v>0</v>
      </c>
      <c r="J52" s="1">
        <f>+RIB_DATA!J52*0%</f>
        <v>0</v>
      </c>
      <c r="K52" s="1">
        <f>+RIB_DATA!K52*0%</f>
        <v>0</v>
      </c>
      <c r="L52" s="1">
        <f>+RIB_DATA!L52*0%</f>
        <v>0</v>
      </c>
      <c r="N52" s="1" t="str">
        <f t="shared" si="1"/>
        <v>6520G33-N/A</v>
      </c>
      <c r="O52" s="10">
        <f t="shared" si="4"/>
        <v>0</v>
      </c>
      <c r="P52" s="10">
        <f t="shared" si="4"/>
        <v>0</v>
      </c>
      <c r="Q52" s="10">
        <f t="shared" si="4"/>
        <v>0</v>
      </c>
      <c r="R52" s="10">
        <f t="shared" si="4"/>
        <v>0</v>
      </c>
      <c r="S52" s="10">
        <f t="shared" si="4"/>
        <v>0</v>
      </c>
      <c r="T52" s="10">
        <f t="shared" si="4"/>
        <v>0</v>
      </c>
      <c r="U52" s="10">
        <f t="shared" si="4"/>
        <v>0</v>
      </c>
      <c r="V52" s="10">
        <f t="shared" si="4"/>
        <v>0</v>
      </c>
      <c r="W52" s="10">
        <f t="shared" si="4"/>
        <v>0</v>
      </c>
      <c r="X52" s="10">
        <f t="shared" si="3"/>
        <v>0</v>
      </c>
      <c r="Y52" s="10">
        <f t="shared" si="3"/>
        <v>0</v>
      </c>
    </row>
    <row r="53" spans="1:25" x14ac:dyDescent="0.2">
      <c r="A53" s="1" t="str">
        <f>LEFT(RIB_DATA!A53,4)&amp;"G"&amp;MID(RIB_DATA!A53,6,SEARCH("-",RIB_DATA!A53,1)-6)</f>
        <v>6520G33</v>
      </c>
      <c r="B53" s="1">
        <f>+RIB_DATA!B53*29%</f>
        <v>22.33</v>
      </c>
      <c r="C53" s="1">
        <f>+RIB_DATA!C53*29%</f>
        <v>30.45</v>
      </c>
      <c r="D53" s="1">
        <f>+RIB_DATA!D53*29%</f>
        <v>38.279999999999994</v>
      </c>
      <c r="E53" s="1">
        <f>+RIB_DATA!E53*29%</f>
        <v>46.4</v>
      </c>
      <c r="F53" s="1">
        <f>+RIB_DATA!F53*29%</f>
        <v>54.519999999999996</v>
      </c>
      <c r="G53" s="1">
        <f>+RIB_DATA!G53*29%</f>
        <v>62.639999999999993</v>
      </c>
      <c r="H53" s="1">
        <f>+RIB_DATA!H53*29%</f>
        <v>0</v>
      </c>
      <c r="I53" s="1">
        <f>+RIB_DATA!I53*29%</f>
        <v>0</v>
      </c>
      <c r="J53" s="1">
        <f>+RIB_DATA!J53*29%</f>
        <v>0</v>
      </c>
      <c r="K53" s="1">
        <f>+RIB_DATA!K53*29%</f>
        <v>0</v>
      </c>
      <c r="L53" s="1">
        <f>+RIB_DATA!L53*29%</f>
        <v>0</v>
      </c>
      <c r="N53" s="1" t="str">
        <f t="shared" si="1"/>
        <v>6520G33</v>
      </c>
      <c r="O53" s="10">
        <f t="shared" si="4"/>
        <v>22.33</v>
      </c>
      <c r="P53" s="10">
        <f t="shared" si="4"/>
        <v>30.45</v>
      </c>
      <c r="Q53" s="10">
        <f t="shared" si="4"/>
        <v>38.279999999999994</v>
      </c>
      <c r="R53" s="10">
        <f t="shared" si="4"/>
        <v>46.4</v>
      </c>
      <c r="S53" s="10">
        <f t="shared" si="4"/>
        <v>54.519999999999996</v>
      </c>
      <c r="T53" s="10">
        <f t="shared" si="4"/>
        <v>62.639999999999993</v>
      </c>
      <c r="U53" s="10">
        <f t="shared" si="4"/>
        <v>0</v>
      </c>
      <c r="V53" s="10">
        <f t="shared" si="4"/>
        <v>0</v>
      </c>
      <c r="W53" s="10">
        <f t="shared" si="4"/>
        <v>0</v>
      </c>
      <c r="X53" s="10">
        <f t="shared" si="3"/>
        <v>0</v>
      </c>
      <c r="Y53" s="10">
        <f t="shared" si="3"/>
        <v>0</v>
      </c>
    </row>
    <row r="54" spans="1:25" x14ac:dyDescent="0.2">
      <c r="A54" s="1" t="str">
        <f>LEFT(RIB_DATA!A54,4)&amp;"G"&amp;MID(RIB_DATA!A54,6,SEARCH("-",RIB_DATA!A54,1)-6)&amp;"-N/A"</f>
        <v>6520G42-N/A</v>
      </c>
      <c r="B54" s="1">
        <f>+RIB_DATA!B54*0%</f>
        <v>0</v>
      </c>
      <c r="C54" s="1">
        <f>+RIB_DATA!C54*0%</f>
        <v>0</v>
      </c>
      <c r="D54" s="1">
        <f>+RIB_DATA!D54*0%</f>
        <v>0</v>
      </c>
      <c r="E54" s="1">
        <f>+RIB_DATA!E54*0%</f>
        <v>0</v>
      </c>
      <c r="F54" s="1">
        <f>+RIB_DATA!F54*0%</f>
        <v>0</v>
      </c>
      <c r="G54" s="1">
        <f>+RIB_DATA!G54*0%</f>
        <v>0</v>
      </c>
      <c r="H54" s="1">
        <f>+RIB_DATA!H54*0%</f>
        <v>0</v>
      </c>
      <c r="I54" s="1">
        <f>+RIB_DATA!I54*0%</f>
        <v>0</v>
      </c>
      <c r="J54" s="1">
        <f>+RIB_DATA!J54*0%</f>
        <v>0</v>
      </c>
      <c r="K54" s="1">
        <f>+RIB_DATA!K54*0%</f>
        <v>0</v>
      </c>
      <c r="L54" s="1">
        <f>+RIB_DATA!L54*0%</f>
        <v>0</v>
      </c>
      <c r="N54" s="1" t="str">
        <f t="shared" si="1"/>
        <v>6520G42-N/A</v>
      </c>
      <c r="O54" s="10">
        <f t="shared" si="4"/>
        <v>0</v>
      </c>
      <c r="P54" s="10">
        <f t="shared" si="4"/>
        <v>0</v>
      </c>
      <c r="Q54" s="10">
        <f t="shared" si="4"/>
        <v>0</v>
      </c>
      <c r="R54" s="10">
        <f t="shared" si="4"/>
        <v>0</v>
      </c>
      <c r="S54" s="10">
        <f t="shared" si="4"/>
        <v>0</v>
      </c>
      <c r="T54" s="10">
        <f t="shared" si="4"/>
        <v>0</v>
      </c>
      <c r="U54" s="10">
        <f t="shared" si="4"/>
        <v>0</v>
      </c>
      <c r="V54" s="10">
        <f t="shared" si="4"/>
        <v>0</v>
      </c>
      <c r="W54" s="10">
        <f t="shared" si="4"/>
        <v>0</v>
      </c>
      <c r="X54" s="10">
        <f t="shared" si="3"/>
        <v>0</v>
      </c>
      <c r="Y54" s="10">
        <f t="shared" si="3"/>
        <v>0</v>
      </c>
    </row>
    <row r="55" spans="1:25" x14ac:dyDescent="0.2">
      <c r="A55" s="1" t="str">
        <f>LEFT(RIB_DATA!A55,4)&amp;"G"&amp;MID(RIB_DATA!A55,6,SEARCH("-",RIB_DATA!A55,1)-6)</f>
        <v>6520G48</v>
      </c>
      <c r="B55" s="1">
        <f>+RIB_DATA!B55*34%</f>
        <v>17.34</v>
      </c>
      <c r="C55" s="1">
        <f>+RIB_DATA!C55*34%</f>
        <v>28.220000000000002</v>
      </c>
      <c r="D55" s="1">
        <f>+RIB_DATA!D55*34%</f>
        <v>40.46</v>
      </c>
      <c r="E55" s="1">
        <f>+RIB_DATA!E55*34%</f>
        <v>54.74</v>
      </c>
      <c r="F55" s="1">
        <f>+RIB_DATA!F55*34%</f>
        <v>70.38000000000001</v>
      </c>
      <c r="G55" s="1">
        <f>+RIB_DATA!G55*34%</f>
        <v>87.720000000000013</v>
      </c>
      <c r="H55" s="1">
        <f>+RIB_DATA!H55*34%</f>
        <v>0</v>
      </c>
      <c r="I55" s="1">
        <f>+RIB_DATA!I55*34%</f>
        <v>0</v>
      </c>
      <c r="J55" s="1">
        <f>+RIB_DATA!J55*34%</f>
        <v>0</v>
      </c>
      <c r="K55" s="1">
        <f>+RIB_DATA!K55*34%</f>
        <v>0</v>
      </c>
      <c r="L55" s="1">
        <f>+RIB_DATA!L55*34%</f>
        <v>0</v>
      </c>
      <c r="N55" s="1" t="str">
        <f t="shared" si="1"/>
        <v>6520G48</v>
      </c>
      <c r="O55" s="10">
        <f t="shared" si="4"/>
        <v>17.34</v>
      </c>
      <c r="P55" s="10">
        <f t="shared" si="4"/>
        <v>28.220000000000002</v>
      </c>
      <c r="Q55" s="10">
        <f t="shared" si="4"/>
        <v>40.46</v>
      </c>
      <c r="R55" s="10">
        <f t="shared" si="4"/>
        <v>54.74</v>
      </c>
      <c r="S55" s="10">
        <f t="shared" si="4"/>
        <v>70.38000000000001</v>
      </c>
      <c r="T55" s="10">
        <f t="shared" si="4"/>
        <v>87.720000000000013</v>
      </c>
      <c r="U55" s="10">
        <f t="shared" si="4"/>
        <v>0</v>
      </c>
      <c r="V55" s="10">
        <f t="shared" si="4"/>
        <v>0</v>
      </c>
      <c r="W55" s="10">
        <f t="shared" si="4"/>
        <v>0</v>
      </c>
      <c r="X55" s="10">
        <f t="shared" si="3"/>
        <v>0</v>
      </c>
      <c r="Y55" s="10">
        <f t="shared" si="3"/>
        <v>0</v>
      </c>
    </row>
    <row r="56" spans="1:25" x14ac:dyDescent="0.2">
      <c r="A56" s="1" t="str">
        <f>LEFT(RIB_DATA!A56,4)&amp;"G"&amp;MID(RIB_DATA!A56,6,SEARCH("-",RIB_DATA!A56,1)-6)&amp;"-N/A"</f>
        <v>6520G60-N/A</v>
      </c>
      <c r="B56" s="1">
        <f>+RIB_DATA!B56*0%</f>
        <v>0</v>
      </c>
      <c r="C56" s="1">
        <f>+RIB_DATA!C56*0%</f>
        <v>0</v>
      </c>
      <c r="D56" s="1">
        <f>+RIB_DATA!D56*0%</f>
        <v>0</v>
      </c>
      <c r="E56" s="1">
        <f>+RIB_DATA!E56*0%</f>
        <v>0</v>
      </c>
      <c r="F56" s="1">
        <f>+RIB_DATA!F56*0%</f>
        <v>0</v>
      </c>
      <c r="G56" s="1">
        <f>+RIB_DATA!G56*0%</f>
        <v>0</v>
      </c>
      <c r="H56" s="1">
        <f>+RIB_DATA!H56*0%</f>
        <v>0</v>
      </c>
      <c r="I56" s="1">
        <f>+RIB_DATA!I56*0%</f>
        <v>0</v>
      </c>
      <c r="J56" s="1">
        <f>+RIB_DATA!J56*0%</f>
        <v>0</v>
      </c>
      <c r="K56" s="1">
        <f>+RIB_DATA!K56*0%</f>
        <v>0</v>
      </c>
      <c r="L56" s="1">
        <f>+RIB_DATA!L56*0%</f>
        <v>0</v>
      </c>
      <c r="N56" s="1" t="str">
        <f t="shared" si="1"/>
        <v>6520G60-N/A</v>
      </c>
      <c r="O56" s="10">
        <f t="shared" si="4"/>
        <v>0</v>
      </c>
      <c r="P56" s="10">
        <f t="shared" si="4"/>
        <v>0</v>
      </c>
      <c r="Q56" s="10">
        <f t="shared" si="4"/>
        <v>0</v>
      </c>
      <c r="R56" s="10">
        <f t="shared" si="4"/>
        <v>0</v>
      </c>
      <c r="S56" s="10">
        <f t="shared" si="4"/>
        <v>0</v>
      </c>
      <c r="T56" s="10">
        <f t="shared" si="4"/>
        <v>0</v>
      </c>
      <c r="U56" s="10">
        <f t="shared" si="4"/>
        <v>0</v>
      </c>
      <c r="V56" s="10">
        <f t="shared" si="4"/>
        <v>0</v>
      </c>
      <c r="W56" s="10">
        <f t="shared" si="4"/>
        <v>0</v>
      </c>
      <c r="X56" s="10">
        <f t="shared" si="3"/>
        <v>0</v>
      </c>
      <c r="Y56" s="10">
        <f t="shared" si="3"/>
        <v>0</v>
      </c>
    </row>
    <row r="57" spans="1:25" x14ac:dyDescent="0.2">
      <c r="A57" s="1" t="str">
        <f>LEFT(RIB_DATA!A57,4)&amp;"G"&amp;MID(RIB_DATA!A57,6,SEARCH("-",RIB_DATA!A57,1)-6)</f>
        <v>6520G60</v>
      </c>
      <c r="B57" s="1">
        <f>+RIB_DATA!B57*34%</f>
        <v>24.48</v>
      </c>
      <c r="C57" s="1">
        <f>+RIB_DATA!C57*34%</f>
        <v>37.400000000000006</v>
      </c>
      <c r="D57" s="1">
        <f>+RIB_DATA!D57*34%</f>
        <v>52.02</v>
      </c>
      <c r="E57" s="1">
        <f>+RIB_DATA!E57*34%</f>
        <v>67.320000000000007</v>
      </c>
      <c r="F57" s="1">
        <f>+RIB_DATA!F57*34%</f>
        <v>83.98</v>
      </c>
      <c r="G57" s="1">
        <f>+RIB_DATA!G57*34%</f>
        <v>102.00000000000001</v>
      </c>
      <c r="H57" s="1">
        <f>+RIB_DATA!H57*34%</f>
        <v>0</v>
      </c>
      <c r="I57" s="1">
        <f>+RIB_DATA!I57*34%</f>
        <v>0</v>
      </c>
      <c r="J57" s="1">
        <f>+RIB_DATA!J57*34%</f>
        <v>0</v>
      </c>
      <c r="K57" s="1">
        <f>+RIB_DATA!K57*34%</f>
        <v>0</v>
      </c>
      <c r="L57" s="1">
        <f>+RIB_DATA!L57*34%</f>
        <v>0</v>
      </c>
      <c r="N57" s="1" t="str">
        <f t="shared" si="1"/>
        <v>6520G60</v>
      </c>
      <c r="O57" s="10">
        <f t="shared" si="4"/>
        <v>24.48</v>
      </c>
      <c r="P57" s="10">
        <f t="shared" si="4"/>
        <v>37.400000000000006</v>
      </c>
      <c r="Q57" s="10">
        <f t="shared" si="4"/>
        <v>52.02</v>
      </c>
      <c r="R57" s="10">
        <f t="shared" si="4"/>
        <v>67.320000000000007</v>
      </c>
      <c r="S57" s="10">
        <f t="shared" si="4"/>
        <v>83.98</v>
      </c>
      <c r="T57" s="10">
        <f t="shared" si="4"/>
        <v>102.00000000000001</v>
      </c>
      <c r="U57" s="10">
        <f t="shared" si="4"/>
        <v>0</v>
      </c>
      <c r="V57" s="10">
        <f t="shared" si="4"/>
        <v>0</v>
      </c>
      <c r="W57" s="10">
        <f t="shared" si="4"/>
        <v>0</v>
      </c>
      <c r="X57" s="10">
        <f t="shared" si="3"/>
        <v>0</v>
      </c>
      <c r="Y57" s="10">
        <f t="shared" si="3"/>
        <v>0</v>
      </c>
    </row>
    <row r="58" spans="1:25" x14ac:dyDescent="0.2">
      <c r="A58" s="1" t="str">
        <f>LEFT(RIB_DATA!A58,4)&amp;"G"&amp;MID(RIB_DATA!A58,6,SEARCH("-",RIB_DATA!A58,1)-6)</f>
        <v>6520G76</v>
      </c>
      <c r="B58" s="1">
        <f>+RIB_DATA!B58*37%</f>
        <v>33.299999999999997</v>
      </c>
      <c r="C58" s="1">
        <f>+RIB_DATA!C58*37%</f>
        <v>49.58</v>
      </c>
      <c r="D58" s="1">
        <f>+RIB_DATA!D58*37%</f>
        <v>66.599999999999994</v>
      </c>
      <c r="E58" s="1">
        <f>+RIB_DATA!E58*37%</f>
        <v>85.1</v>
      </c>
      <c r="F58" s="1">
        <f>+RIB_DATA!F58*37%</f>
        <v>105.08</v>
      </c>
      <c r="G58" s="1">
        <f>+RIB_DATA!G58*37%</f>
        <v>126.17</v>
      </c>
      <c r="H58" s="1">
        <f>+RIB_DATA!H58*37%</f>
        <v>0</v>
      </c>
      <c r="I58" s="1">
        <f>+RIB_DATA!I58*37%</f>
        <v>0</v>
      </c>
      <c r="J58" s="1">
        <f>+RIB_DATA!J58*37%</f>
        <v>0</v>
      </c>
      <c r="K58" s="1">
        <f>+RIB_DATA!K58*37%</f>
        <v>0</v>
      </c>
      <c r="L58" s="1">
        <f>+RIB_DATA!L58*37%</f>
        <v>0</v>
      </c>
      <c r="N58" s="1" t="str">
        <f t="shared" si="1"/>
        <v>6520G76</v>
      </c>
      <c r="O58" s="10">
        <f t="shared" si="4"/>
        <v>33.299999999999997</v>
      </c>
      <c r="P58" s="10">
        <f t="shared" si="4"/>
        <v>49.58</v>
      </c>
      <c r="Q58" s="10">
        <f t="shared" si="4"/>
        <v>66.599999999999994</v>
      </c>
      <c r="R58" s="10">
        <f t="shared" si="4"/>
        <v>85.1</v>
      </c>
      <c r="S58" s="10">
        <f t="shared" si="4"/>
        <v>105.08</v>
      </c>
      <c r="T58" s="10">
        <f t="shared" si="4"/>
        <v>126.17</v>
      </c>
      <c r="U58" s="10">
        <f t="shared" si="4"/>
        <v>0</v>
      </c>
      <c r="V58" s="10">
        <f t="shared" si="4"/>
        <v>0</v>
      </c>
      <c r="W58" s="10">
        <f t="shared" si="4"/>
        <v>0</v>
      </c>
      <c r="X58" s="10">
        <f t="shared" si="3"/>
        <v>0</v>
      </c>
      <c r="Y58" s="10">
        <f t="shared" si="3"/>
        <v>0</v>
      </c>
    </row>
    <row r="59" spans="1:25" x14ac:dyDescent="0.2">
      <c r="A59" s="1" t="str">
        <f>LEFT(RIB_DATA!A59,4)&amp;"G"&amp;MID(RIB_DATA!A59,6,SEARCH("-",RIB_DATA!A59,1)-6)</f>
        <v>6520G101</v>
      </c>
      <c r="B59" s="1">
        <f>+RIB_DATA!B59*41%</f>
        <v>52.48</v>
      </c>
      <c r="C59" s="1">
        <f>+RIB_DATA!C59*41%</f>
        <v>73.8</v>
      </c>
      <c r="D59" s="1">
        <f>+RIB_DATA!D59*41%</f>
        <v>95.94</v>
      </c>
      <c r="E59" s="1">
        <f>+RIB_DATA!E59*41%</f>
        <v>118.49</v>
      </c>
      <c r="F59" s="1">
        <f>+RIB_DATA!F59*41%</f>
        <v>141.85999999999999</v>
      </c>
      <c r="G59" s="1">
        <f>+RIB_DATA!G59*41%</f>
        <v>166.04999999999998</v>
      </c>
      <c r="H59" s="1">
        <f>+RIB_DATA!H59*41%</f>
        <v>0</v>
      </c>
      <c r="I59" s="1">
        <f>+RIB_DATA!I59*41%</f>
        <v>0</v>
      </c>
      <c r="J59" s="1">
        <f>+RIB_DATA!J59*41%</f>
        <v>0</v>
      </c>
      <c r="K59" s="1">
        <f>+RIB_DATA!K59*41%</f>
        <v>0</v>
      </c>
      <c r="L59" s="1">
        <f>+RIB_DATA!L59*41%</f>
        <v>0</v>
      </c>
      <c r="N59" s="1" t="str">
        <f t="shared" si="1"/>
        <v>6520G101</v>
      </c>
      <c r="O59" s="10">
        <f t="shared" si="4"/>
        <v>52.48</v>
      </c>
      <c r="P59" s="10">
        <f t="shared" si="4"/>
        <v>73.8</v>
      </c>
      <c r="Q59" s="10">
        <f t="shared" si="4"/>
        <v>95.94</v>
      </c>
      <c r="R59" s="10">
        <f t="shared" si="4"/>
        <v>118.49</v>
      </c>
      <c r="S59" s="10">
        <f t="shared" si="4"/>
        <v>141.85999999999999</v>
      </c>
      <c r="T59" s="10">
        <f t="shared" si="4"/>
        <v>166.04999999999998</v>
      </c>
      <c r="U59" s="10">
        <f t="shared" si="4"/>
        <v>0</v>
      </c>
      <c r="V59" s="10">
        <f t="shared" si="4"/>
        <v>0</v>
      </c>
      <c r="W59" s="10">
        <f t="shared" si="4"/>
        <v>0</v>
      </c>
      <c r="X59" s="10">
        <f t="shared" si="3"/>
        <v>0</v>
      </c>
      <c r="Y59" s="10">
        <f t="shared" si="3"/>
        <v>0</v>
      </c>
    </row>
    <row r="60" spans="1:25" x14ac:dyDescent="0.2">
      <c r="A60" s="1" t="str">
        <f>LEFT(RIB_DATA!A60,4)&amp;"G"&amp;MID(RIB_DATA!A60,6,SEARCH("-",RIB_DATA!A60,1)-6)&amp;"-N/A"</f>
        <v>6020G33-N/A</v>
      </c>
      <c r="B60" s="1">
        <f>+RIB_DATA!B60*0%</f>
        <v>0</v>
      </c>
      <c r="C60" s="1">
        <f>+RIB_DATA!C60*0%</f>
        <v>0</v>
      </c>
      <c r="D60" s="1">
        <f>+RIB_DATA!D60*0%</f>
        <v>0</v>
      </c>
      <c r="E60" s="1">
        <f>+RIB_DATA!E60*0%</f>
        <v>0</v>
      </c>
      <c r="F60" s="1">
        <f>+RIB_DATA!F60*0%</f>
        <v>0</v>
      </c>
      <c r="G60" s="1">
        <f>+RIB_DATA!G60*0%</f>
        <v>0</v>
      </c>
      <c r="H60" s="1">
        <f>+RIB_DATA!H60*0%</f>
        <v>0</v>
      </c>
      <c r="I60" s="1">
        <f>+RIB_DATA!I60*0%</f>
        <v>0</v>
      </c>
      <c r="J60" s="1">
        <f>+RIB_DATA!J60*0%</f>
        <v>0</v>
      </c>
      <c r="K60" s="1">
        <f>+RIB_DATA!K60*0%</f>
        <v>0</v>
      </c>
      <c r="L60" s="1">
        <f>+RIB_DATA!L60*0%</f>
        <v>0</v>
      </c>
      <c r="N60" s="1" t="str">
        <f t="shared" si="1"/>
        <v>6020G33-N/A</v>
      </c>
      <c r="O60" s="10">
        <f t="shared" si="4"/>
        <v>0</v>
      </c>
      <c r="P60" s="10">
        <f t="shared" si="4"/>
        <v>0</v>
      </c>
      <c r="Q60" s="10">
        <f t="shared" si="4"/>
        <v>0</v>
      </c>
      <c r="R60" s="10">
        <f t="shared" si="4"/>
        <v>0</v>
      </c>
      <c r="S60" s="10">
        <f t="shared" si="4"/>
        <v>0</v>
      </c>
      <c r="T60" s="10">
        <f t="shared" si="4"/>
        <v>0</v>
      </c>
      <c r="U60" s="10">
        <f t="shared" si="4"/>
        <v>0</v>
      </c>
      <c r="V60" s="10">
        <f t="shared" si="4"/>
        <v>0</v>
      </c>
      <c r="W60" s="10">
        <f t="shared" si="4"/>
        <v>0</v>
      </c>
      <c r="X60" s="10">
        <f t="shared" si="3"/>
        <v>0</v>
      </c>
      <c r="Y60" s="10">
        <f t="shared" si="3"/>
        <v>0</v>
      </c>
    </row>
    <row r="61" spans="1:25" x14ac:dyDescent="0.2">
      <c r="A61" s="1" t="str">
        <f>LEFT(RIB_DATA!A61,4)&amp;"G"&amp;MID(RIB_DATA!A61,6,SEARCH("-",RIB_DATA!A61,1)-6)</f>
        <v>6020G33</v>
      </c>
      <c r="B61" s="1">
        <f>+RIB_DATA!B61*29%</f>
        <v>20.88</v>
      </c>
      <c r="C61" s="1">
        <f>+RIB_DATA!C61*29%</f>
        <v>28.709999999999997</v>
      </c>
      <c r="D61" s="1">
        <f>+RIB_DATA!D61*29%</f>
        <v>36.25</v>
      </c>
      <c r="E61" s="1">
        <f>+RIB_DATA!E61*29%</f>
        <v>44.37</v>
      </c>
      <c r="F61" s="1">
        <f>+RIB_DATA!F61*29%</f>
        <v>51.91</v>
      </c>
      <c r="G61" s="1">
        <f>+RIB_DATA!G61*29%</f>
        <v>0</v>
      </c>
      <c r="H61" s="1">
        <f>+RIB_DATA!H61*29%</f>
        <v>0</v>
      </c>
      <c r="I61" s="1">
        <f>+RIB_DATA!I61*29%</f>
        <v>0</v>
      </c>
      <c r="J61" s="1">
        <f>+RIB_DATA!J61*29%</f>
        <v>0</v>
      </c>
      <c r="K61" s="1">
        <f>+RIB_DATA!K61*29%</f>
        <v>0</v>
      </c>
      <c r="L61" s="1">
        <f>+RIB_DATA!L61*29%</f>
        <v>0</v>
      </c>
      <c r="N61" s="1" t="str">
        <f t="shared" si="1"/>
        <v>6020G33</v>
      </c>
      <c r="O61" s="10">
        <f t="shared" si="4"/>
        <v>20.88</v>
      </c>
      <c r="P61" s="10">
        <f t="shared" si="4"/>
        <v>28.709999999999997</v>
      </c>
      <c r="Q61" s="10">
        <f t="shared" si="4"/>
        <v>36.25</v>
      </c>
      <c r="R61" s="10">
        <f t="shared" si="4"/>
        <v>44.37</v>
      </c>
      <c r="S61" s="10">
        <f t="shared" si="4"/>
        <v>51.91</v>
      </c>
      <c r="T61" s="10">
        <f t="shared" si="4"/>
        <v>0</v>
      </c>
      <c r="U61" s="10">
        <f t="shared" si="4"/>
        <v>0</v>
      </c>
      <c r="V61" s="10">
        <f t="shared" si="4"/>
        <v>0</v>
      </c>
      <c r="W61" s="10">
        <f t="shared" si="4"/>
        <v>0</v>
      </c>
      <c r="X61" s="10">
        <f t="shared" si="3"/>
        <v>0</v>
      </c>
      <c r="Y61" s="10">
        <f t="shared" si="3"/>
        <v>0</v>
      </c>
    </row>
    <row r="62" spans="1:25" x14ac:dyDescent="0.2">
      <c r="A62" s="1" t="str">
        <f>LEFT(RIB_DATA!A62,4)&amp;"G"&amp;MID(RIB_DATA!A62,6,SEARCH("-",RIB_DATA!A62,1)-6)&amp;"-N/A"</f>
        <v>6020G42-N/A</v>
      </c>
      <c r="B62" s="1">
        <f>+RIB_DATA!B62*0%</f>
        <v>0</v>
      </c>
      <c r="C62" s="1">
        <f>+RIB_DATA!C62*0%</f>
        <v>0</v>
      </c>
      <c r="D62" s="1">
        <f>+RIB_DATA!D62*0%</f>
        <v>0</v>
      </c>
      <c r="E62" s="1">
        <f>+RIB_DATA!E62*0%</f>
        <v>0</v>
      </c>
      <c r="F62" s="1">
        <f>+RIB_DATA!F62*0%</f>
        <v>0</v>
      </c>
      <c r="G62" s="1">
        <f>+RIB_DATA!G62*0%</f>
        <v>0</v>
      </c>
      <c r="H62" s="1">
        <f>+RIB_DATA!H62*0%</f>
        <v>0</v>
      </c>
      <c r="I62" s="1">
        <f>+RIB_DATA!I62*0%</f>
        <v>0</v>
      </c>
      <c r="J62" s="1">
        <f>+RIB_DATA!J62*0%</f>
        <v>0</v>
      </c>
      <c r="K62" s="1">
        <f>+RIB_DATA!K62*0%</f>
        <v>0</v>
      </c>
      <c r="L62" s="1">
        <f>+RIB_DATA!L62*0%</f>
        <v>0</v>
      </c>
      <c r="N62" s="1" t="str">
        <f t="shared" si="1"/>
        <v>6020G42-N/A</v>
      </c>
      <c r="O62" s="10">
        <f t="shared" si="4"/>
        <v>0</v>
      </c>
      <c r="P62" s="10">
        <f t="shared" si="4"/>
        <v>0</v>
      </c>
      <c r="Q62" s="10">
        <f t="shared" si="4"/>
        <v>0</v>
      </c>
      <c r="R62" s="10">
        <f t="shared" si="4"/>
        <v>0</v>
      </c>
      <c r="S62" s="10">
        <f t="shared" si="4"/>
        <v>0</v>
      </c>
      <c r="T62" s="10">
        <f t="shared" si="4"/>
        <v>0</v>
      </c>
      <c r="U62" s="10">
        <f t="shared" si="4"/>
        <v>0</v>
      </c>
      <c r="V62" s="10">
        <f t="shared" si="4"/>
        <v>0</v>
      </c>
      <c r="W62" s="10">
        <f t="shared" si="4"/>
        <v>0</v>
      </c>
      <c r="X62" s="10">
        <f t="shared" si="3"/>
        <v>0</v>
      </c>
      <c r="Y62" s="10">
        <f t="shared" si="3"/>
        <v>0</v>
      </c>
    </row>
    <row r="63" spans="1:25" x14ac:dyDescent="0.2">
      <c r="A63" s="1" t="str">
        <f>LEFT(RIB_DATA!A63,4)&amp;"G"&amp;MID(RIB_DATA!A63,6,SEARCH("-",RIB_DATA!A63,1)-6)</f>
        <v>6020G48</v>
      </c>
      <c r="B63" s="1">
        <f>+RIB_DATA!B63*34%</f>
        <v>17</v>
      </c>
      <c r="C63" s="1">
        <f>+RIB_DATA!C63*34%</f>
        <v>28.220000000000002</v>
      </c>
      <c r="D63" s="1">
        <f>+RIB_DATA!D63*34%</f>
        <v>40.800000000000004</v>
      </c>
      <c r="E63" s="1">
        <f>+RIB_DATA!E63*34%</f>
        <v>55.42</v>
      </c>
      <c r="F63" s="1">
        <f>+RIB_DATA!F63*34%</f>
        <v>71.400000000000006</v>
      </c>
      <c r="G63" s="1">
        <f>+RIB_DATA!G63*34%</f>
        <v>0</v>
      </c>
      <c r="H63" s="1">
        <f>+RIB_DATA!H63*34%</f>
        <v>0</v>
      </c>
      <c r="I63" s="1">
        <f>+RIB_DATA!I63*34%</f>
        <v>0</v>
      </c>
      <c r="J63" s="1">
        <f>+RIB_DATA!J63*34%</f>
        <v>0</v>
      </c>
      <c r="K63" s="1">
        <f>+RIB_DATA!K63*34%</f>
        <v>0</v>
      </c>
      <c r="L63" s="1">
        <f>+RIB_DATA!L63*34%</f>
        <v>0</v>
      </c>
      <c r="N63" s="1" t="str">
        <f t="shared" si="1"/>
        <v>6020G48</v>
      </c>
      <c r="O63" s="10">
        <f t="shared" si="4"/>
        <v>17</v>
      </c>
      <c r="P63" s="10">
        <f t="shared" si="4"/>
        <v>28.220000000000002</v>
      </c>
      <c r="Q63" s="10">
        <f t="shared" si="4"/>
        <v>40.800000000000004</v>
      </c>
      <c r="R63" s="10">
        <f t="shared" si="4"/>
        <v>55.42</v>
      </c>
      <c r="S63" s="10">
        <f t="shared" si="4"/>
        <v>71.400000000000006</v>
      </c>
      <c r="T63" s="10">
        <f t="shared" si="4"/>
        <v>0</v>
      </c>
      <c r="U63" s="10">
        <f t="shared" si="4"/>
        <v>0</v>
      </c>
      <c r="V63" s="10">
        <f t="shared" si="4"/>
        <v>0</v>
      </c>
      <c r="W63" s="10">
        <f t="shared" si="4"/>
        <v>0</v>
      </c>
      <c r="X63" s="10">
        <f t="shared" si="3"/>
        <v>0</v>
      </c>
      <c r="Y63" s="10">
        <f t="shared" si="3"/>
        <v>0</v>
      </c>
    </row>
    <row r="64" spans="1:25" x14ac:dyDescent="0.2">
      <c r="A64" s="1" t="str">
        <f>LEFT(RIB_DATA!A64,4)&amp;"G"&amp;MID(RIB_DATA!A64,6,SEARCH("-",RIB_DATA!A64,1)-6)&amp;"-N/A"</f>
        <v>6020G60-N/A</v>
      </c>
      <c r="B64" s="1">
        <f>+RIB_DATA!B64*0%</f>
        <v>0</v>
      </c>
      <c r="C64" s="1">
        <f>+RIB_DATA!C64*0%</f>
        <v>0</v>
      </c>
      <c r="D64" s="1">
        <f>+RIB_DATA!D64*0%</f>
        <v>0</v>
      </c>
      <c r="E64" s="1">
        <f>+RIB_DATA!E64*0%</f>
        <v>0</v>
      </c>
      <c r="F64" s="1">
        <f>+RIB_DATA!F64*0%</f>
        <v>0</v>
      </c>
      <c r="G64" s="1">
        <f>+RIB_DATA!G64*0%</f>
        <v>0</v>
      </c>
      <c r="H64" s="1">
        <f>+RIB_DATA!H64*0%</f>
        <v>0</v>
      </c>
      <c r="I64" s="1">
        <f>+RIB_DATA!I64*0%</f>
        <v>0</v>
      </c>
      <c r="J64" s="1">
        <f>+RIB_DATA!J64*0%</f>
        <v>0</v>
      </c>
      <c r="K64" s="1">
        <f>+RIB_DATA!K64*0%</f>
        <v>0</v>
      </c>
      <c r="L64" s="1">
        <f>+RIB_DATA!L64*0%</f>
        <v>0</v>
      </c>
      <c r="N64" s="1" t="str">
        <f t="shared" si="1"/>
        <v>6020G60-N/A</v>
      </c>
      <c r="O64" s="10">
        <f t="shared" si="4"/>
        <v>0</v>
      </c>
      <c r="P64" s="10">
        <f t="shared" si="4"/>
        <v>0</v>
      </c>
      <c r="Q64" s="10">
        <f t="shared" si="4"/>
        <v>0</v>
      </c>
      <c r="R64" s="10">
        <f t="shared" si="4"/>
        <v>0</v>
      </c>
      <c r="S64" s="10">
        <f t="shared" si="4"/>
        <v>0</v>
      </c>
      <c r="T64" s="10">
        <f t="shared" si="4"/>
        <v>0</v>
      </c>
      <c r="U64" s="10">
        <f t="shared" si="4"/>
        <v>0</v>
      </c>
      <c r="V64" s="10">
        <f t="shared" si="4"/>
        <v>0</v>
      </c>
      <c r="W64" s="10">
        <f t="shared" si="4"/>
        <v>0</v>
      </c>
      <c r="X64" s="10">
        <f t="shared" si="3"/>
        <v>0</v>
      </c>
      <c r="Y64" s="10">
        <f t="shared" si="3"/>
        <v>0</v>
      </c>
    </row>
    <row r="65" spans="1:25" x14ac:dyDescent="0.2">
      <c r="A65" s="1" t="str">
        <f>LEFT(RIB_DATA!A65,4)&amp;"G"&amp;MID(RIB_DATA!A65,6,SEARCH("-",RIB_DATA!A65,1)-6)</f>
        <v>6020G60</v>
      </c>
      <c r="B65" s="1">
        <f>+RIB_DATA!B65*34%</f>
        <v>23.8</v>
      </c>
      <c r="C65" s="1">
        <f>+RIB_DATA!C65*34%</f>
        <v>36.720000000000006</v>
      </c>
      <c r="D65" s="1">
        <f>+RIB_DATA!D65*34%</f>
        <v>51.000000000000007</v>
      </c>
      <c r="E65" s="1">
        <f>+RIB_DATA!E65*34%</f>
        <v>66.64</v>
      </c>
      <c r="F65" s="1">
        <f>+RIB_DATA!F65*34%</f>
        <v>83.98</v>
      </c>
      <c r="G65" s="1">
        <f>+RIB_DATA!G65*34%</f>
        <v>0</v>
      </c>
      <c r="H65" s="1">
        <f>+RIB_DATA!H65*34%</f>
        <v>0</v>
      </c>
      <c r="I65" s="1">
        <f>+RIB_DATA!I65*34%</f>
        <v>0</v>
      </c>
      <c r="J65" s="1">
        <f>+RIB_DATA!J65*34%</f>
        <v>0</v>
      </c>
      <c r="K65" s="1">
        <f>+RIB_DATA!K65*34%</f>
        <v>0</v>
      </c>
      <c r="L65" s="1">
        <f>+RIB_DATA!L65*34%</f>
        <v>0</v>
      </c>
      <c r="N65" s="1" t="str">
        <f t="shared" si="1"/>
        <v>6020G60</v>
      </c>
      <c r="O65" s="10">
        <f t="shared" si="4"/>
        <v>23.8</v>
      </c>
      <c r="P65" s="10">
        <f t="shared" si="4"/>
        <v>36.720000000000006</v>
      </c>
      <c r="Q65" s="10">
        <f t="shared" si="4"/>
        <v>51.000000000000007</v>
      </c>
      <c r="R65" s="10">
        <f t="shared" si="4"/>
        <v>66.64</v>
      </c>
      <c r="S65" s="10">
        <f t="shared" si="4"/>
        <v>83.98</v>
      </c>
      <c r="T65" s="10">
        <f t="shared" si="4"/>
        <v>0</v>
      </c>
      <c r="U65" s="10">
        <f t="shared" si="4"/>
        <v>0</v>
      </c>
      <c r="V65" s="10">
        <f t="shared" si="4"/>
        <v>0</v>
      </c>
      <c r="W65" s="10">
        <f t="shared" si="4"/>
        <v>0</v>
      </c>
      <c r="X65" s="10">
        <f t="shared" si="3"/>
        <v>0</v>
      </c>
      <c r="Y65" s="10">
        <f t="shared" si="3"/>
        <v>0</v>
      </c>
    </row>
    <row r="66" spans="1:25" x14ac:dyDescent="0.2">
      <c r="A66" s="1" t="str">
        <f>LEFT(RIB_DATA!A66,4)&amp;"G"&amp;MID(RIB_DATA!A66,6,SEARCH("-",RIB_DATA!A66,1)-6)</f>
        <v>6020G76</v>
      </c>
      <c r="B66" s="1">
        <f>+RIB_DATA!B66*37%</f>
        <v>31.82</v>
      </c>
      <c r="C66" s="1">
        <f>+RIB_DATA!C66*37%</f>
        <v>47.73</v>
      </c>
      <c r="D66" s="1">
        <f>+RIB_DATA!D66*37%</f>
        <v>65.12</v>
      </c>
      <c r="E66" s="1">
        <f>+RIB_DATA!E66*37%</f>
        <v>83.62</v>
      </c>
      <c r="F66" s="1">
        <f>+RIB_DATA!F66*37%</f>
        <v>103.23</v>
      </c>
      <c r="G66" s="1">
        <f>+RIB_DATA!G66*37%</f>
        <v>0</v>
      </c>
      <c r="H66" s="1">
        <f>+RIB_DATA!H66*37%</f>
        <v>0</v>
      </c>
      <c r="I66" s="1">
        <f>+RIB_DATA!I66*37%</f>
        <v>0</v>
      </c>
      <c r="J66" s="1">
        <f>+RIB_DATA!J66*37%</f>
        <v>0</v>
      </c>
      <c r="K66" s="1">
        <f>+RIB_DATA!K66*37%</f>
        <v>0</v>
      </c>
      <c r="L66" s="1">
        <f>+RIB_DATA!L66*37%</f>
        <v>0</v>
      </c>
      <c r="N66" s="1" t="str">
        <f t="shared" si="1"/>
        <v>6020G76</v>
      </c>
      <c r="O66" s="10">
        <f t="shared" si="4"/>
        <v>31.82</v>
      </c>
      <c r="P66" s="10">
        <f t="shared" si="4"/>
        <v>47.73</v>
      </c>
      <c r="Q66" s="10">
        <f t="shared" si="4"/>
        <v>65.12</v>
      </c>
      <c r="R66" s="10">
        <f t="shared" si="4"/>
        <v>83.62</v>
      </c>
      <c r="S66" s="10">
        <f t="shared" si="4"/>
        <v>103.23</v>
      </c>
      <c r="T66" s="10">
        <f t="shared" si="4"/>
        <v>0</v>
      </c>
      <c r="U66" s="10">
        <f t="shared" si="4"/>
        <v>0</v>
      </c>
      <c r="V66" s="10">
        <f t="shared" si="4"/>
        <v>0</v>
      </c>
      <c r="W66" s="10">
        <f t="shared" si="4"/>
        <v>0</v>
      </c>
      <c r="X66" s="10">
        <f t="shared" si="3"/>
        <v>0</v>
      </c>
      <c r="Y66" s="10">
        <f t="shared" si="3"/>
        <v>0</v>
      </c>
    </row>
    <row r="67" spans="1:25" x14ac:dyDescent="0.2">
      <c r="A67" s="1" t="str">
        <f>LEFT(RIB_DATA!A67,4)&amp;"G"&amp;MID(RIB_DATA!A67,6,SEARCH("-",RIB_DATA!A67,1)-6)</f>
        <v>6020G101</v>
      </c>
      <c r="B67" s="1">
        <f>+RIB_DATA!B67*41%</f>
        <v>49.199999999999996</v>
      </c>
      <c r="C67" s="1">
        <f>+RIB_DATA!C67*41%</f>
        <v>69.7</v>
      </c>
      <c r="D67" s="1">
        <f>+RIB_DATA!D67*41%</f>
        <v>91.02</v>
      </c>
      <c r="E67" s="1">
        <f>+RIB_DATA!E67*41%</f>
        <v>112.75</v>
      </c>
      <c r="F67" s="1">
        <f>+RIB_DATA!F67*41%</f>
        <v>135.70999999999998</v>
      </c>
      <c r="G67" s="1">
        <f>+RIB_DATA!G67*41%</f>
        <v>0</v>
      </c>
      <c r="H67" s="1">
        <f>+RIB_DATA!H67*41%</f>
        <v>0</v>
      </c>
      <c r="I67" s="1">
        <f>+RIB_DATA!I67*41%</f>
        <v>0</v>
      </c>
      <c r="J67" s="1">
        <f>+RIB_DATA!J67*41%</f>
        <v>0</v>
      </c>
      <c r="K67" s="1">
        <f>+RIB_DATA!K67*41%</f>
        <v>0</v>
      </c>
      <c r="L67" s="1">
        <f>+RIB_DATA!L67*41%</f>
        <v>0</v>
      </c>
      <c r="N67" s="1" t="str">
        <f t="shared" si="1"/>
        <v>6020G101</v>
      </c>
      <c r="O67" s="10">
        <f t="shared" si="4"/>
        <v>49.199999999999996</v>
      </c>
      <c r="P67" s="10">
        <f t="shared" si="4"/>
        <v>69.7</v>
      </c>
      <c r="Q67" s="10">
        <f t="shared" si="4"/>
        <v>91.02</v>
      </c>
      <c r="R67" s="10">
        <f t="shared" si="4"/>
        <v>112.75</v>
      </c>
      <c r="S67" s="10">
        <f t="shared" si="4"/>
        <v>135.70999999999998</v>
      </c>
      <c r="T67" s="10">
        <f t="shared" si="4"/>
        <v>0</v>
      </c>
      <c r="U67" s="10">
        <f t="shared" si="4"/>
        <v>0</v>
      </c>
      <c r="V67" s="10">
        <f t="shared" si="4"/>
        <v>0</v>
      </c>
      <c r="W67" s="10">
        <f t="shared" si="4"/>
        <v>0</v>
      </c>
      <c r="X67" s="10">
        <f t="shared" si="3"/>
        <v>0</v>
      </c>
      <c r="Y67" s="10">
        <f t="shared" si="3"/>
        <v>0</v>
      </c>
    </row>
    <row r="68" spans="1:25" x14ac:dyDescent="0.2">
      <c r="A68" s="1" t="str">
        <f>LEFT(RIB_DATA!A68,4)&amp;"G"&amp;MID(RIB_DATA!A68,6,SEARCH("-",RIB_DATA!A68,1)-6)&amp;"-N/A"</f>
        <v>5520G33-N/A</v>
      </c>
      <c r="B68" s="1">
        <f>+RIB_DATA!B68*0%</f>
        <v>0</v>
      </c>
      <c r="C68" s="1">
        <f>+RIB_DATA!C68*0%</f>
        <v>0</v>
      </c>
      <c r="D68" s="1">
        <f>+RIB_DATA!D68*0%</f>
        <v>0</v>
      </c>
      <c r="E68" s="1">
        <f>+RIB_DATA!E68*0%</f>
        <v>0</v>
      </c>
      <c r="F68" s="1">
        <f>+RIB_DATA!F68*0%</f>
        <v>0</v>
      </c>
      <c r="G68" s="1">
        <f>+RIB_DATA!G68*0%</f>
        <v>0</v>
      </c>
      <c r="H68" s="1">
        <f>+RIB_DATA!H68*0%</f>
        <v>0</v>
      </c>
      <c r="I68" s="1">
        <f>+RIB_DATA!I68*0%</f>
        <v>0</v>
      </c>
      <c r="J68" s="1">
        <f>+RIB_DATA!J68*0%</f>
        <v>0</v>
      </c>
      <c r="K68" s="1">
        <f>+RIB_DATA!K68*0%</f>
        <v>0</v>
      </c>
      <c r="L68" s="1">
        <f>+RIB_DATA!L68*0%</f>
        <v>0</v>
      </c>
      <c r="N68" s="1" t="str">
        <f t="shared" si="1"/>
        <v>5520G33-N/A</v>
      </c>
      <c r="O68" s="10">
        <f t="shared" si="4"/>
        <v>0</v>
      </c>
      <c r="P68" s="10">
        <f t="shared" si="4"/>
        <v>0</v>
      </c>
      <c r="Q68" s="10">
        <f t="shared" si="4"/>
        <v>0</v>
      </c>
      <c r="R68" s="10">
        <f t="shared" si="4"/>
        <v>0</v>
      </c>
      <c r="S68" s="10">
        <f t="shared" si="4"/>
        <v>0</v>
      </c>
      <c r="T68" s="10">
        <f t="shared" si="4"/>
        <v>0</v>
      </c>
      <c r="U68" s="10">
        <f t="shared" si="4"/>
        <v>0</v>
      </c>
      <c r="V68" s="10">
        <f t="shared" si="4"/>
        <v>0</v>
      </c>
      <c r="W68" s="10">
        <f t="shared" si="4"/>
        <v>0</v>
      </c>
      <c r="X68" s="10">
        <f t="shared" si="3"/>
        <v>0</v>
      </c>
      <c r="Y68" s="10">
        <f t="shared" si="3"/>
        <v>0</v>
      </c>
    </row>
    <row r="69" spans="1:25" x14ac:dyDescent="0.2">
      <c r="A69" s="1" t="str">
        <f>LEFT(RIB_DATA!A69,4)&amp;"G"&amp;MID(RIB_DATA!A69,6,SEARCH("-",RIB_DATA!A69,1)-6)</f>
        <v>5520G33</v>
      </c>
      <c r="B69" s="1">
        <f>+RIB_DATA!B69*29%</f>
        <v>19.43</v>
      </c>
      <c r="C69" s="1">
        <f>+RIB_DATA!C69*29%</f>
        <v>26.97</v>
      </c>
      <c r="D69" s="1">
        <f>+RIB_DATA!D69*29%</f>
        <v>34.22</v>
      </c>
      <c r="E69" s="1">
        <f>+RIB_DATA!E69*29%</f>
        <v>42.05</v>
      </c>
      <c r="F69" s="1">
        <f>+RIB_DATA!F69*29%</f>
        <v>0</v>
      </c>
      <c r="G69" s="1">
        <f>+RIB_DATA!G69*29%</f>
        <v>0</v>
      </c>
      <c r="H69" s="1">
        <f>+RIB_DATA!H69*29%</f>
        <v>0</v>
      </c>
      <c r="I69" s="1">
        <f>+RIB_DATA!I69*29%</f>
        <v>0</v>
      </c>
      <c r="J69" s="1">
        <f>+RIB_DATA!J69*29%</f>
        <v>0</v>
      </c>
      <c r="K69" s="1">
        <f>+RIB_DATA!K69*29%</f>
        <v>0</v>
      </c>
      <c r="L69" s="1">
        <f>+RIB_DATA!L69*29%</f>
        <v>0</v>
      </c>
      <c r="N69" s="1" t="str">
        <f t="shared" si="1"/>
        <v>5520G33</v>
      </c>
      <c r="O69" s="10">
        <f t="shared" si="4"/>
        <v>19.43</v>
      </c>
      <c r="P69" s="10">
        <f t="shared" si="4"/>
        <v>26.97</v>
      </c>
      <c r="Q69" s="10">
        <f t="shared" si="4"/>
        <v>34.22</v>
      </c>
      <c r="R69" s="10">
        <f t="shared" si="4"/>
        <v>42.05</v>
      </c>
      <c r="S69" s="10">
        <f t="shared" si="4"/>
        <v>0</v>
      </c>
      <c r="T69" s="10">
        <f t="shared" si="4"/>
        <v>0</v>
      </c>
      <c r="U69" s="10">
        <f t="shared" si="4"/>
        <v>0</v>
      </c>
      <c r="V69" s="10">
        <f t="shared" si="4"/>
        <v>0</v>
      </c>
      <c r="W69" s="10">
        <f t="shared" si="4"/>
        <v>0</v>
      </c>
      <c r="X69" s="10">
        <f t="shared" si="3"/>
        <v>0</v>
      </c>
      <c r="Y69" s="10">
        <f t="shared" si="3"/>
        <v>0</v>
      </c>
    </row>
    <row r="70" spans="1:25" x14ac:dyDescent="0.2">
      <c r="A70" s="1" t="str">
        <f>LEFT(RIB_DATA!A70,4)&amp;"G"&amp;MID(RIB_DATA!A70,6,SEARCH("-",RIB_DATA!A70,1)-6)&amp;"-N/A"</f>
        <v>5520G42-N/A</v>
      </c>
      <c r="B70" s="1">
        <f>+RIB_DATA!B70*0%</f>
        <v>0</v>
      </c>
      <c r="C70" s="1">
        <f>+RIB_DATA!C70*0%</f>
        <v>0</v>
      </c>
      <c r="D70" s="1">
        <f>+RIB_DATA!D70*0%</f>
        <v>0</v>
      </c>
      <c r="E70" s="1">
        <f>+RIB_DATA!E70*0%</f>
        <v>0</v>
      </c>
      <c r="F70" s="1">
        <f>+RIB_DATA!F70*0%</f>
        <v>0</v>
      </c>
      <c r="G70" s="1">
        <f>+RIB_DATA!G70*0%</f>
        <v>0</v>
      </c>
      <c r="H70" s="1">
        <f>+RIB_DATA!H70*0%</f>
        <v>0</v>
      </c>
      <c r="I70" s="1">
        <f>+RIB_DATA!I70*0%</f>
        <v>0</v>
      </c>
      <c r="J70" s="1">
        <f>+RIB_DATA!J70*0%</f>
        <v>0</v>
      </c>
      <c r="K70" s="1">
        <f>+RIB_DATA!K70*0%</f>
        <v>0</v>
      </c>
      <c r="L70" s="1">
        <f>+RIB_DATA!L70*0%</f>
        <v>0</v>
      </c>
      <c r="N70" s="1" t="str">
        <f t="shared" si="1"/>
        <v>5520G42-N/A</v>
      </c>
      <c r="O70" s="10">
        <f t="shared" si="4"/>
        <v>0</v>
      </c>
      <c r="P70" s="10">
        <f t="shared" si="4"/>
        <v>0</v>
      </c>
      <c r="Q70" s="10">
        <f t="shared" si="4"/>
        <v>0</v>
      </c>
      <c r="R70" s="10">
        <f t="shared" si="4"/>
        <v>0</v>
      </c>
      <c r="S70" s="10">
        <f t="shared" si="4"/>
        <v>0</v>
      </c>
      <c r="T70" s="10">
        <f t="shared" si="4"/>
        <v>0</v>
      </c>
      <c r="U70" s="10">
        <f t="shared" si="4"/>
        <v>0</v>
      </c>
      <c r="V70" s="10">
        <f t="shared" si="4"/>
        <v>0</v>
      </c>
      <c r="W70" s="10">
        <f t="shared" si="4"/>
        <v>0</v>
      </c>
      <c r="X70" s="10">
        <f t="shared" si="3"/>
        <v>0</v>
      </c>
      <c r="Y70" s="10">
        <f t="shared" si="3"/>
        <v>0</v>
      </c>
    </row>
    <row r="71" spans="1:25" x14ac:dyDescent="0.2">
      <c r="A71" s="1" t="str">
        <f>LEFT(RIB_DATA!A71,4)&amp;"G"&amp;MID(RIB_DATA!A71,6,SEARCH("-",RIB_DATA!A71,1)-6)</f>
        <v>5520G48</v>
      </c>
      <c r="B71" s="1">
        <f>+RIB_DATA!B71*34%</f>
        <v>17</v>
      </c>
      <c r="C71" s="1">
        <f>+RIB_DATA!C71*34%</f>
        <v>28.220000000000002</v>
      </c>
      <c r="D71" s="1">
        <f>+RIB_DATA!D71*34%</f>
        <v>41.14</v>
      </c>
      <c r="E71" s="1">
        <f>+RIB_DATA!E71*34%</f>
        <v>56.1</v>
      </c>
      <c r="F71" s="1">
        <f>+RIB_DATA!F71*34%</f>
        <v>0</v>
      </c>
      <c r="G71" s="1">
        <f>+RIB_DATA!G71*34%</f>
        <v>0</v>
      </c>
      <c r="H71" s="1">
        <f>+RIB_DATA!H71*34%</f>
        <v>0</v>
      </c>
      <c r="I71" s="1">
        <f>+RIB_DATA!I71*34%</f>
        <v>0</v>
      </c>
      <c r="J71" s="1">
        <f>+RIB_DATA!J71*34%</f>
        <v>0</v>
      </c>
      <c r="K71" s="1">
        <f>+RIB_DATA!K71*34%</f>
        <v>0</v>
      </c>
      <c r="L71" s="1">
        <f>+RIB_DATA!L71*34%</f>
        <v>0</v>
      </c>
      <c r="N71" s="1" t="str">
        <f t="shared" si="1"/>
        <v>5520G48</v>
      </c>
      <c r="O71" s="10">
        <f t="shared" si="4"/>
        <v>17</v>
      </c>
      <c r="P71" s="10">
        <f t="shared" si="4"/>
        <v>28.220000000000002</v>
      </c>
      <c r="Q71" s="10">
        <f t="shared" si="4"/>
        <v>41.14</v>
      </c>
      <c r="R71" s="10">
        <f t="shared" si="4"/>
        <v>56.1</v>
      </c>
      <c r="S71" s="10">
        <f t="shared" si="4"/>
        <v>0</v>
      </c>
      <c r="T71" s="10">
        <f t="shared" si="4"/>
        <v>0</v>
      </c>
      <c r="U71" s="10">
        <f t="shared" si="4"/>
        <v>0</v>
      </c>
      <c r="V71" s="10">
        <f t="shared" si="4"/>
        <v>0</v>
      </c>
      <c r="W71" s="10">
        <f t="shared" si="4"/>
        <v>0</v>
      </c>
      <c r="X71" s="10">
        <f t="shared" si="3"/>
        <v>0</v>
      </c>
      <c r="Y71" s="10">
        <f t="shared" si="3"/>
        <v>0</v>
      </c>
    </row>
    <row r="72" spans="1:25" x14ac:dyDescent="0.2">
      <c r="A72" s="1" t="str">
        <f>LEFT(RIB_DATA!A72,4)&amp;"G"&amp;MID(RIB_DATA!A72,6,SEARCH("-",RIB_DATA!A72,1)-6)&amp;"-N/A"</f>
        <v>5520G60-N/A</v>
      </c>
      <c r="B72" s="1">
        <f>+RIB_DATA!B72*0%</f>
        <v>0</v>
      </c>
      <c r="C72" s="1">
        <f>+RIB_DATA!C72*0%</f>
        <v>0</v>
      </c>
      <c r="D72" s="1">
        <f>+RIB_DATA!D72*0%</f>
        <v>0</v>
      </c>
      <c r="E72" s="1">
        <f>+RIB_DATA!E72*0%</f>
        <v>0</v>
      </c>
      <c r="F72" s="1">
        <f>+RIB_DATA!F72*0%</f>
        <v>0</v>
      </c>
      <c r="G72" s="1">
        <f>+RIB_DATA!G72*0%</f>
        <v>0</v>
      </c>
      <c r="H72" s="1">
        <f>+RIB_DATA!H72*0%</f>
        <v>0</v>
      </c>
      <c r="I72" s="1">
        <f>+RIB_DATA!I72*0%</f>
        <v>0</v>
      </c>
      <c r="J72" s="1">
        <f>+RIB_DATA!J72*0%</f>
        <v>0</v>
      </c>
      <c r="K72" s="1">
        <f>+RIB_DATA!K72*0%</f>
        <v>0</v>
      </c>
      <c r="L72" s="1">
        <f>+RIB_DATA!L72*0%</f>
        <v>0</v>
      </c>
      <c r="N72" s="1" t="str">
        <f t="shared" si="1"/>
        <v>5520G60-N/A</v>
      </c>
      <c r="O72" s="10">
        <f t="shared" si="4"/>
        <v>0</v>
      </c>
      <c r="P72" s="10">
        <f t="shared" si="4"/>
        <v>0</v>
      </c>
      <c r="Q72" s="10">
        <f t="shared" si="4"/>
        <v>0</v>
      </c>
      <c r="R72" s="10">
        <f t="shared" si="4"/>
        <v>0</v>
      </c>
      <c r="S72" s="10">
        <f t="shared" si="4"/>
        <v>0</v>
      </c>
      <c r="T72" s="10">
        <f t="shared" si="4"/>
        <v>0</v>
      </c>
      <c r="U72" s="10">
        <f t="shared" si="4"/>
        <v>0</v>
      </c>
      <c r="V72" s="10">
        <f t="shared" si="4"/>
        <v>0</v>
      </c>
      <c r="W72" s="10">
        <f t="shared" si="4"/>
        <v>0</v>
      </c>
      <c r="X72" s="10">
        <f t="shared" si="3"/>
        <v>0</v>
      </c>
      <c r="Y72" s="10">
        <f t="shared" si="3"/>
        <v>0</v>
      </c>
    </row>
    <row r="73" spans="1:25" x14ac:dyDescent="0.2">
      <c r="A73" s="1" t="str">
        <f>LEFT(RIB_DATA!A73,4)&amp;"G"&amp;MID(RIB_DATA!A73,6,SEARCH("-",RIB_DATA!A73,1)-6)</f>
        <v>5520G60</v>
      </c>
      <c r="B73" s="1">
        <f>+RIB_DATA!B73*34%</f>
        <v>23.12</v>
      </c>
      <c r="C73" s="1">
        <f>+RIB_DATA!C73*34%</f>
        <v>36.04</v>
      </c>
      <c r="D73" s="1">
        <f>+RIB_DATA!D73*34%</f>
        <v>50.32</v>
      </c>
      <c r="E73" s="1">
        <f>+RIB_DATA!E73*34%</f>
        <v>66.64</v>
      </c>
      <c r="F73" s="1">
        <f>+RIB_DATA!F73*34%</f>
        <v>0</v>
      </c>
      <c r="G73" s="1">
        <f>+RIB_DATA!G73*34%</f>
        <v>0</v>
      </c>
      <c r="H73" s="1">
        <f>+RIB_DATA!H73*34%</f>
        <v>0</v>
      </c>
      <c r="I73" s="1">
        <f>+RIB_DATA!I73*34%</f>
        <v>0</v>
      </c>
      <c r="J73" s="1">
        <f>+RIB_DATA!J73*34%</f>
        <v>0</v>
      </c>
      <c r="K73" s="1">
        <f>+RIB_DATA!K73*34%</f>
        <v>0</v>
      </c>
      <c r="L73" s="1">
        <f>+RIB_DATA!L73*34%</f>
        <v>0</v>
      </c>
      <c r="N73" s="1" t="str">
        <f t="shared" si="1"/>
        <v>5520G60</v>
      </c>
      <c r="O73" s="10">
        <f t="shared" si="4"/>
        <v>23.12</v>
      </c>
      <c r="P73" s="10">
        <f t="shared" si="4"/>
        <v>36.04</v>
      </c>
      <c r="Q73" s="10">
        <f t="shared" si="4"/>
        <v>50.32</v>
      </c>
      <c r="R73" s="10">
        <f t="shared" si="4"/>
        <v>66.64</v>
      </c>
      <c r="S73" s="10">
        <f t="shared" si="4"/>
        <v>0</v>
      </c>
      <c r="T73" s="10">
        <f t="shared" si="4"/>
        <v>0</v>
      </c>
      <c r="U73" s="10">
        <f t="shared" si="4"/>
        <v>0</v>
      </c>
      <c r="V73" s="10">
        <f t="shared" si="4"/>
        <v>0</v>
      </c>
      <c r="W73" s="10">
        <f t="shared" si="4"/>
        <v>0</v>
      </c>
      <c r="X73" s="10">
        <f t="shared" si="3"/>
        <v>0</v>
      </c>
      <c r="Y73" s="10">
        <f t="shared" si="3"/>
        <v>0</v>
      </c>
    </row>
    <row r="74" spans="1:25" x14ac:dyDescent="0.2">
      <c r="A74" s="1" t="str">
        <f>LEFT(RIB_DATA!A74,4)&amp;"G"&amp;MID(RIB_DATA!A74,6,SEARCH("-",RIB_DATA!A74,1)-6)</f>
        <v>5520G76</v>
      </c>
      <c r="B74" s="1">
        <f>+RIB_DATA!B74*37%</f>
        <v>30.34</v>
      </c>
      <c r="C74" s="1">
        <f>+RIB_DATA!C74*37%</f>
        <v>46.25</v>
      </c>
      <c r="D74" s="1">
        <f>+RIB_DATA!D74*37%</f>
        <v>63.269999999999996</v>
      </c>
      <c r="E74" s="1">
        <f>+RIB_DATA!E74*37%</f>
        <v>81.400000000000006</v>
      </c>
      <c r="F74" s="1">
        <f>+RIB_DATA!F74*37%</f>
        <v>0</v>
      </c>
      <c r="G74" s="1">
        <f>+RIB_DATA!G74*37%</f>
        <v>0</v>
      </c>
      <c r="H74" s="1">
        <f>+RIB_DATA!H74*37%</f>
        <v>0</v>
      </c>
      <c r="I74" s="1">
        <f>+RIB_DATA!I74*37%</f>
        <v>0</v>
      </c>
      <c r="J74" s="1">
        <f>+RIB_DATA!J74*37%</f>
        <v>0</v>
      </c>
      <c r="K74" s="1">
        <f>+RIB_DATA!K74*37%</f>
        <v>0</v>
      </c>
      <c r="L74" s="1">
        <f>+RIB_DATA!L74*37%</f>
        <v>0</v>
      </c>
      <c r="N74" s="1" t="str">
        <f t="shared" si="1"/>
        <v>5520G76</v>
      </c>
      <c r="O74" s="10">
        <f t="shared" si="4"/>
        <v>30.34</v>
      </c>
      <c r="P74" s="10">
        <f t="shared" si="4"/>
        <v>46.25</v>
      </c>
      <c r="Q74" s="10">
        <f t="shared" si="4"/>
        <v>63.269999999999996</v>
      </c>
      <c r="R74" s="10">
        <f t="shared" si="4"/>
        <v>81.400000000000006</v>
      </c>
      <c r="S74" s="10">
        <f t="shared" si="4"/>
        <v>0</v>
      </c>
      <c r="T74" s="10">
        <f t="shared" si="4"/>
        <v>0</v>
      </c>
      <c r="U74" s="10">
        <f t="shared" si="4"/>
        <v>0</v>
      </c>
      <c r="V74" s="10">
        <f t="shared" si="4"/>
        <v>0</v>
      </c>
      <c r="W74" s="10">
        <f t="shared" si="4"/>
        <v>0</v>
      </c>
      <c r="X74" s="10">
        <f t="shared" si="3"/>
        <v>0</v>
      </c>
      <c r="Y74" s="10">
        <f t="shared" si="3"/>
        <v>0</v>
      </c>
    </row>
    <row r="75" spans="1:25" x14ac:dyDescent="0.2">
      <c r="A75" s="1" t="str">
        <f>LEFT(RIB_DATA!A75,4)&amp;"G"&amp;MID(RIB_DATA!A75,6,SEARCH("-",RIB_DATA!A75,1)-6)</f>
        <v>5520G101</v>
      </c>
      <c r="B75" s="1">
        <f>+RIB_DATA!B75*41%</f>
        <v>45.919999999999995</v>
      </c>
      <c r="C75" s="1">
        <f>+RIB_DATA!C75*41%</f>
        <v>65.599999999999994</v>
      </c>
      <c r="D75" s="1">
        <f>+RIB_DATA!D75*41%</f>
        <v>86.1</v>
      </c>
      <c r="E75" s="1">
        <f>+RIB_DATA!E75*41%</f>
        <v>107.41999999999999</v>
      </c>
      <c r="F75" s="1">
        <f>+RIB_DATA!F75*41%</f>
        <v>0</v>
      </c>
      <c r="G75" s="1">
        <f>+RIB_DATA!G75*41%</f>
        <v>0</v>
      </c>
      <c r="H75" s="1">
        <f>+RIB_DATA!H75*41%</f>
        <v>0</v>
      </c>
      <c r="I75" s="1">
        <f>+RIB_DATA!I75*41%</f>
        <v>0</v>
      </c>
      <c r="J75" s="1">
        <f>+RIB_DATA!J75*41%</f>
        <v>0</v>
      </c>
      <c r="K75" s="1">
        <f>+RIB_DATA!K75*41%</f>
        <v>0</v>
      </c>
      <c r="L75" s="1">
        <f>+RIB_DATA!L75*41%</f>
        <v>0</v>
      </c>
      <c r="N75" s="1" t="str">
        <f t="shared" si="1"/>
        <v>5520G101</v>
      </c>
      <c r="O75" s="10">
        <f t="shared" si="4"/>
        <v>45.919999999999995</v>
      </c>
      <c r="P75" s="10">
        <f t="shared" si="4"/>
        <v>65.599999999999994</v>
      </c>
      <c r="Q75" s="10">
        <f t="shared" si="4"/>
        <v>86.1</v>
      </c>
      <c r="R75" s="10">
        <f t="shared" si="4"/>
        <v>107.41999999999999</v>
      </c>
      <c r="S75" s="10">
        <f t="shared" si="4"/>
        <v>0</v>
      </c>
      <c r="T75" s="10">
        <f t="shared" si="4"/>
        <v>0</v>
      </c>
      <c r="U75" s="10">
        <f t="shared" si="4"/>
        <v>0</v>
      </c>
      <c r="V75" s="10">
        <f t="shared" si="4"/>
        <v>0</v>
      </c>
      <c r="W75" s="10">
        <f t="shared" si="4"/>
        <v>0</v>
      </c>
      <c r="X75" s="10">
        <f t="shared" si="3"/>
        <v>0</v>
      </c>
      <c r="Y75" s="10">
        <f t="shared" si="3"/>
        <v>0</v>
      </c>
    </row>
    <row r="76" spans="1:25" x14ac:dyDescent="0.2">
      <c r="A76" s="1" t="str">
        <f>LEFT(RIB_DATA!A76,4)&amp;"G"&amp;MID(RIB_DATA!A76,6,SEARCH("-",RIB_DATA!A76,1)-6)&amp;"-N/A"</f>
        <v>5020G33-N/A</v>
      </c>
      <c r="B76" s="1">
        <f>+RIB_DATA!B76*0%</f>
        <v>0</v>
      </c>
      <c r="C76" s="1">
        <f>+RIB_DATA!C76*0%</f>
        <v>0</v>
      </c>
      <c r="D76" s="1">
        <f>+RIB_DATA!D76*0%</f>
        <v>0</v>
      </c>
      <c r="E76" s="1">
        <f>+RIB_DATA!E76*0%</f>
        <v>0</v>
      </c>
      <c r="F76" s="1">
        <f>+RIB_DATA!F76*0%</f>
        <v>0</v>
      </c>
      <c r="G76" s="1">
        <f>+RIB_DATA!G76*0%</f>
        <v>0</v>
      </c>
      <c r="H76" s="1">
        <f>+RIB_DATA!H76*0%</f>
        <v>0</v>
      </c>
      <c r="I76" s="1">
        <f>+RIB_DATA!I76*0%</f>
        <v>0</v>
      </c>
      <c r="J76" s="1">
        <f>+RIB_DATA!J76*0%</f>
        <v>0</v>
      </c>
      <c r="K76" s="1">
        <f>+RIB_DATA!K76*0%</f>
        <v>0</v>
      </c>
      <c r="L76" s="1">
        <f>+RIB_DATA!L76*0%</f>
        <v>0</v>
      </c>
      <c r="N76" s="1" t="str">
        <f t="shared" si="1"/>
        <v>5020G33-N/A</v>
      </c>
      <c r="O76" s="10">
        <f t="shared" si="4"/>
        <v>0</v>
      </c>
      <c r="P76" s="10">
        <f t="shared" si="4"/>
        <v>0</v>
      </c>
      <c r="Q76" s="10">
        <f t="shared" si="4"/>
        <v>0</v>
      </c>
      <c r="R76" s="10">
        <f t="shared" si="4"/>
        <v>0</v>
      </c>
      <c r="S76" s="10">
        <f t="shared" si="4"/>
        <v>0</v>
      </c>
      <c r="T76" s="10">
        <f t="shared" si="4"/>
        <v>0</v>
      </c>
      <c r="U76" s="10">
        <f t="shared" si="4"/>
        <v>0</v>
      </c>
      <c r="V76" s="10">
        <f t="shared" si="4"/>
        <v>0</v>
      </c>
      <c r="W76" s="10">
        <f t="shared" si="4"/>
        <v>0</v>
      </c>
      <c r="X76" s="10">
        <f t="shared" si="3"/>
        <v>0</v>
      </c>
      <c r="Y76" s="10">
        <f t="shared" si="3"/>
        <v>0</v>
      </c>
    </row>
    <row r="77" spans="1:25" x14ac:dyDescent="0.2">
      <c r="A77" s="1" t="str">
        <f>LEFT(RIB_DATA!A77,4)&amp;"G"&amp;MID(RIB_DATA!A77,6,SEARCH("-",RIB_DATA!A77,1)-6)</f>
        <v>5020G33</v>
      </c>
      <c r="B77" s="1">
        <f>+RIB_DATA!B77*29%</f>
        <v>17.98</v>
      </c>
      <c r="C77" s="1">
        <f>+RIB_DATA!C77*29%</f>
        <v>24.939999999999998</v>
      </c>
      <c r="D77" s="1">
        <f>+RIB_DATA!D77*29%</f>
        <v>32.19</v>
      </c>
      <c r="E77" s="1">
        <f>+RIB_DATA!E77*29%</f>
        <v>0</v>
      </c>
      <c r="F77" s="1">
        <f>+RIB_DATA!F77*29%</f>
        <v>0</v>
      </c>
      <c r="G77" s="1">
        <f>+RIB_DATA!G77*29%</f>
        <v>0</v>
      </c>
      <c r="H77" s="1">
        <f>+RIB_DATA!H77*29%</f>
        <v>0</v>
      </c>
      <c r="I77" s="1">
        <f>+RIB_DATA!I77*29%</f>
        <v>0</v>
      </c>
      <c r="J77" s="1">
        <f>+RIB_DATA!J77*29%</f>
        <v>0</v>
      </c>
      <c r="K77" s="1">
        <f>+RIB_DATA!K77*29%</f>
        <v>0</v>
      </c>
      <c r="L77" s="1">
        <f>+RIB_DATA!L77*29%</f>
        <v>0</v>
      </c>
      <c r="N77" s="1" t="str">
        <f t="shared" ref="N77:N140" si="5">+A77</f>
        <v>5020G33</v>
      </c>
      <c r="O77" s="10">
        <f t="shared" si="4"/>
        <v>17.98</v>
      </c>
      <c r="P77" s="10">
        <f t="shared" si="4"/>
        <v>24.939999999999998</v>
      </c>
      <c r="Q77" s="10">
        <f t="shared" si="4"/>
        <v>32.19</v>
      </c>
      <c r="R77" s="10">
        <f t="shared" si="4"/>
        <v>0</v>
      </c>
      <c r="S77" s="10">
        <f t="shared" si="4"/>
        <v>0</v>
      </c>
      <c r="T77" s="10">
        <f t="shared" si="4"/>
        <v>0</v>
      </c>
      <c r="U77" s="10">
        <f t="shared" si="4"/>
        <v>0</v>
      </c>
      <c r="V77" s="10">
        <f t="shared" si="4"/>
        <v>0</v>
      </c>
      <c r="W77" s="10">
        <f t="shared" si="4"/>
        <v>0</v>
      </c>
      <c r="X77" s="10">
        <f t="shared" si="3"/>
        <v>0</v>
      </c>
      <c r="Y77" s="10">
        <f t="shared" si="3"/>
        <v>0</v>
      </c>
    </row>
    <row r="78" spans="1:25" x14ac:dyDescent="0.2">
      <c r="A78" s="1" t="str">
        <f>LEFT(RIB_DATA!A78,4)&amp;"G"&amp;MID(RIB_DATA!A78,6,SEARCH("-",RIB_DATA!A78,1)-6)&amp;"-N/A"</f>
        <v>5020G42-N/A</v>
      </c>
      <c r="B78" s="1">
        <f>+RIB_DATA!B78*0%</f>
        <v>0</v>
      </c>
      <c r="C78" s="1">
        <f>+RIB_DATA!C78*0%</f>
        <v>0</v>
      </c>
      <c r="D78" s="1">
        <f>+RIB_DATA!D78*0%</f>
        <v>0</v>
      </c>
      <c r="E78" s="1">
        <f>+RIB_DATA!E78*0%</f>
        <v>0</v>
      </c>
      <c r="F78" s="1">
        <f>+RIB_DATA!F78*0%</f>
        <v>0</v>
      </c>
      <c r="G78" s="1">
        <f>+RIB_DATA!G78*0%</f>
        <v>0</v>
      </c>
      <c r="H78" s="1">
        <f>+RIB_DATA!H78*0%</f>
        <v>0</v>
      </c>
      <c r="I78" s="1">
        <f>+RIB_DATA!I78*0%</f>
        <v>0</v>
      </c>
      <c r="J78" s="1">
        <f>+RIB_DATA!J78*0%</f>
        <v>0</v>
      </c>
      <c r="K78" s="1">
        <f>+RIB_DATA!K78*0%</f>
        <v>0</v>
      </c>
      <c r="L78" s="1">
        <f>+RIB_DATA!L78*0%</f>
        <v>0</v>
      </c>
      <c r="N78" s="1" t="str">
        <f t="shared" si="5"/>
        <v>5020G42-N/A</v>
      </c>
      <c r="O78" s="10">
        <f t="shared" si="4"/>
        <v>0</v>
      </c>
      <c r="P78" s="10">
        <f t="shared" si="4"/>
        <v>0</v>
      </c>
      <c r="Q78" s="10">
        <f t="shared" si="4"/>
        <v>0</v>
      </c>
      <c r="R78" s="10">
        <f t="shared" ref="R78:Y118" si="6">+E78*$B$8</f>
        <v>0</v>
      </c>
      <c r="S78" s="10">
        <f t="shared" si="6"/>
        <v>0</v>
      </c>
      <c r="T78" s="10">
        <f t="shared" si="6"/>
        <v>0</v>
      </c>
      <c r="U78" s="10">
        <f t="shared" si="6"/>
        <v>0</v>
      </c>
      <c r="V78" s="10">
        <f t="shared" si="6"/>
        <v>0</v>
      </c>
      <c r="W78" s="10">
        <f t="shared" si="6"/>
        <v>0</v>
      </c>
      <c r="X78" s="10">
        <f t="shared" si="3"/>
        <v>0</v>
      </c>
      <c r="Y78" s="10">
        <f t="shared" si="3"/>
        <v>0</v>
      </c>
    </row>
    <row r="79" spans="1:25" x14ac:dyDescent="0.2">
      <c r="A79" s="1" t="str">
        <f>LEFT(RIB_DATA!A79,4)&amp;"G"&amp;MID(RIB_DATA!A79,6,SEARCH("-",RIB_DATA!A79,1)-6)</f>
        <v>5020G48</v>
      </c>
      <c r="B79" s="1">
        <f>+RIB_DATA!B79*34%</f>
        <v>16.66</v>
      </c>
      <c r="C79" s="1">
        <f>+RIB_DATA!C79*34%</f>
        <v>28.220000000000002</v>
      </c>
      <c r="D79" s="1">
        <f>+RIB_DATA!D79*34%</f>
        <v>41.82</v>
      </c>
      <c r="E79" s="1">
        <f>+RIB_DATA!E79*34%</f>
        <v>0</v>
      </c>
      <c r="F79" s="1">
        <f>+RIB_DATA!F79*34%</f>
        <v>0</v>
      </c>
      <c r="G79" s="1">
        <f>+RIB_DATA!G79*34%</f>
        <v>0</v>
      </c>
      <c r="H79" s="1">
        <f>+RIB_DATA!H79*34%</f>
        <v>0</v>
      </c>
      <c r="I79" s="1">
        <f>+RIB_DATA!I79*34%</f>
        <v>0</v>
      </c>
      <c r="J79" s="1">
        <f>+RIB_DATA!J79*34%</f>
        <v>0</v>
      </c>
      <c r="K79" s="1">
        <f>+RIB_DATA!K79*34%</f>
        <v>0</v>
      </c>
      <c r="L79" s="1">
        <f>+RIB_DATA!L79*34%</f>
        <v>0</v>
      </c>
      <c r="N79" s="1" t="str">
        <f t="shared" si="5"/>
        <v>5020G48</v>
      </c>
      <c r="O79" s="10">
        <f t="shared" ref="O79:V135" si="7">+B79*$B$8</f>
        <v>16.66</v>
      </c>
      <c r="P79" s="10">
        <f t="shared" si="7"/>
        <v>28.220000000000002</v>
      </c>
      <c r="Q79" s="10">
        <f t="shared" si="7"/>
        <v>41.82</v>
      </c>
      <c r="R79" s="10">
        <f t="shared" si="6"/>
        <v>0</v>
      </c>
      <c r="S79" s="10">
        <f t="shared" si="6"/>
        <v>0</v>
      </c>
      <c r="T79" s="10">
        <f t="shared" si="6"/>
        <v>0</v>
      </c>
      <c r="U79" s="10">
        <f t="shared" si="6"/>
        <v>0</v>
      </c>
      <c r="V79" s="10">
        <f t="shared" si="6"/>
        <v>0</v>
      </c>
      <c r="W79" s="10">
        <f t="shared" si="6"/>
        <v>0</v>
      </c>
      <c r="X79" s="10">
        <f t="shared" si="3"/>
        <v>0</v>
      </c>
      <c r="Y79" s="10">
        <f t="shared" si="3"/>
        <v>0</v>
      </c>
    </row>
    <row r="80" spans="1:25" x14ac:dyDescent="0.2">
      <c r="A80" s="1" t="str">
        <f>LEFT(RIB_DATA!A80,4)&amp;"G"&amp;MID(RIB_DATA!A80,6,SEARCH("-",RIB_DATA!A80,1)-6)&amp;"-N/A"</f>
        <v>5020G60-N/A</v>
      </c>
      <c r="B80" s="1">
        <f>+RIB_DATA!B80*0%</f>
        <v>0</v>
      </c>
      <c r="C80" s="1">
        <f>+RIB_DATA!C80*0%</f>
        <v>0</v>
      </c>
      <c r="D80" s="1">
        <f>+RIB_DATA!D80*0%</f>
        <v>0</v>
      </c>
      <c r="E80" s="1">
        <f>+RIB_DATA!E80*0%</f>
        <v>0</v>
      </c>
      <c r="F80" s="1">
        <f>+RIB_DATA!F80*0%</f>
        <v>0</v>
      </c>
      <c r="G80" s="1">
        <f>+RIB_DATA!G80*0%</f>
        <v>0</v>
      </c>
      <c r="H80" s="1">
        <f>+RIB_DATA!H80*0%</f>
        <v>0</v>
      </c>
      <c r="I80" s="1">
        <f>+RIB_DATA!I80*0%</f>
        <v>0</v>
      </c>
      <c r="J80" s="1">
        <f>+RIB_DATA!J80*0%</f>
        <v>0</v>
      </c>
      <c r="K80" s="1">
        <f>+RIB_DATA!K80*0%</f>
        <v>0</v>
      </c>
      <c r="L80" s="1">
        <f>+RIB_DATA!L80*0%</f>
        <v>0</v>
      </c>
      <c r="N80" s="1" t="str">
        <f t="shared" si="5"/>
        <v>5020G60-N/A</v>
      </c>
      <c r="O80" s="10">
        <f t="shared" si="7"/>
        <v>0</v>
      </c>
      <c r="P80" s="10">
        <f t="shared" si="7"/>
        <v>0</v>
      </c>
      <c r="Q80" s="10">
        <f t="shared" si="7"/>
        <v>0</v>
      </c>
      <c r="R80" s="10">
        <f t="shared" si="6"/>
        <v>0</v>
      </c>
      <c r="S80" s="10">
        <f t="shared" si="6"/>
        <v>0</v>
      </c>
      <c r="T80" s="10">
        <f t="shared" si="6"/>
        <v>0</v>
      </c>
      <c r="U80" s="10">
        <f t="shared" si="6"/>
        <v>0</v>
      </c>
      <c r="V80" s="10">
        <f t="shared" si="6"/>
        <v>0</v>
      </c>
      <c r="W80" s="10">
        <f t="shared" si="6"/>
        <v>0</v>
      </c>
      <c r="X80" s="10">
        <f t="shared" si="3"/>
        <v>0</v>
      </c>
      <c r="Y80" s="10">
        <f t="shared" si="3"/>
        <v>0</v>
      </c>
    </row>
    <row r="81" spans="1:25" x14ac:dyDescent="0.2">
      <c r="A81" s="1" t="str">
        <f>LEFT(RIB_DATA!A81,4)&amp;"G"&amp;MID(RIB_DATA!A81,6,SEARCH("-",RIB_DATA!A81,1)-6)</f>
        <v>5020G60</v>
      </c>
      <c r="B81" s="1">
        <f>+RIB_DATA!B81*34%</f>
        <v>22.44</v>
      </c>
      <c r="C81" s="1">
        <f>+RIB_DATA!C81*34%</f>
        <v>35.36</v>
      </c>
      <c r="D81" s="1">
        <f>+RIB_DATA!D81*34%</f>
        <v>49.980000000000004</v>
      </c>
      <c r="E81" s="1">
        <f>+RIB_DATA!E81*34%</f>
        <v>0</v>
      </c>
      <c r="F81" s="1">
        <f>+RIB_DATA!F81*34%</f>
        <v>0</v>
      </c>
      <c r="G81" s="1">
        <f>+RIB_DATA!G81*34%</f>
        <v>0</v>
      </c>
      <c r="H81" s="1">
        <f>+RIB_DATA!H81*34%</f>
        <v>0</v>
      </c>
      <c r="I81" s="1">
        <f>+RIB_DATA!I81*34%</f>
        <v>0</v>
      </c>
      <c r="J81" s="1">
        <f>+RIB_DATA!J81*34%</f>
        <v>0</v>
      </c>
      <c r="K81" s="1">
        <f>+RIB_DATA!K81*34%</f>
        <v>0</v>
      </c>
      <c r="L81" s="1">
        <f>+RIB_DATA!L81*34%</f>
        <v>0</v>
      </c>
      <c r="N81" s="1" t="str">
        <f t="shared" si="5"/>
        <v>5020G60</v>
      </c>
      <c r="O81" s="10">
        <f t="shared" si="7"/>
        <v>22.44</v>
      </c>
      <c r="P81" s="10">
        <f t="shared" si="7"/>
        <v>35.36</v>
      </c>
      <c r="Q81" s="10">
        <f t="shared" si="7"/>
        <v>49.980000000000004</v>
      </c>
      <c r="R81" s="10">
        <f t="shared" si="6"/>
        <v>0</v>
      </c>
      <c r="S81" s="10">
        <f t="shared" si="6"/>
        <v>0</v>
      </c>
      <c r="T81" s="10">
        <f t="shared" si="6"/>
        <v>0</v>
      </c>
      <c r="U81" s="10">
        <f t="shared" si="6"/>
        <v>0</v>
      </c>
      <c r="V81" s="10">
        <f t="shared" si="6"/>
        <v>0</v>
      </c>
      <c r="W81" s="10">
        <f t="shared" si="6"/>
        <v>0</v>
      </c>
      <c r="X81" s="10">
        <f t="shared" si="3"/>
        <v>0</v>
      </c>
      <c r="Y81" s="10">
        <f t="shared" si="3"/>
        <v>0</v>
      </c>
    </row>
    <row r="82" spans="1:25" x14ac:dyDescent="0.2">
      <c r="A82" s="1" t="str">
        <f>LEFT(RIB_DATA!A82,4)&amp;"G"&amp;MID(RIB_DATA!A82,6,SEARCH("-",RIB_DATA!A82,1)-6)</f>
        <v>5020G76</v>
      </c>
      <c r="B82" s="1">
        <f>+RIB_DATA!B82*37%</f>
        <v>28.86</v>
      </c>
      <c r="C82" s="1">
        <f>+RIB_DATA!C82*37%</f>
        <v>44.4</v>
      </c>
      <c r="D82" s="1">
        <f>+RIB_DATA!D82*37%</f>
        <v>61.42</v>
      </c>
      <c r="E82" s="1">
        <f>+RIB_DATA!E82*37%</f>
        <v>0</v>
      </c>
      <c r="F82" s="1">
        <f>+RIB_DATA!F82*37%</f>
        <v>0</v>
      </c>
      <c r="G82" s="1">
        <f>+RIB_DATA!G82*37%</f>
        <v>0</v>
      </c>
      <c r="H82" s="1">
        <f>+RIB_DATA!H82*37%</f>
        <v>0</v>
      </c>
      <c r="I82" s="1">
        <f>+RIB_DATA!I82*37%</f>
        <v>0</v>
      </c>
      <c r="J82" s="1">
        <f>+RIB_DATA!J82*37%</f>
        <v>0</v>
      </c>
      <c r="K82" s="1">
        <f>+RIB_DATA!K82*37%</f>
        <v>0</v>
      </c>
      <c r="L82" s="1">
        <f>+RIB_DATA!L82*37%</f>
        <v>0</v>
      </c>
      <c r="N82" s="1" t="str">
        <f t="shared" si="5"/>
        <v>5020G76</v>
      </c>
      <c r="O82" s="10">
        <f t="shared" si="7"/>
        <v>28.86</v>
      </c>
      <c r="P82" s="10">
        <f t="shared" si="7"/>
        <v>44.4</v>
      </c>
      <c r="Q82" s="10">
        <f t="shared" si="7"/>
        <v>61.42</v>
      </c>
      <c r="R82" s="10">
        <f t="shared" si="6"/>
        <v>0</v>
      </c>
      <c r="S82" s="10">
        <f t="shared" si="6"/>
        <v>0</v>
      </c>
      <c r="T82" s="10">
        <f t="shared" si="6"/>
        <v>0</v>
      </c>
      <c r="U82" s="10">
        <f t="shared" si="6"/>
        <v>0</v>
      </c>
      <c r="V82" s="10">
        <f t="shared" si="6"/>
        <v>0</v>
      </c>
      <c r="W82" s="10">
        <f t="shared" si="6"/>
        <v>0</v>
      </c>
      <c r="X82" s="10">
        <f t="shared" si="3"/>
        <v>0</v>
      </c>
      <c r="Y82" s="10">
        <f t="shared" si="3"/>
        <v>0</v>
      </c>
    </row>
    <row r="83" spans="1:25" x14ac:dyDescent="0.2">
      <c r="A83" s="1" t="str">
        <f>LEFT(RIB_DATA!A83,4)&amp;"G"&amp;MID(RIB_DATA!A83,6,SEARCH("-",RIB_DATA!A83,1)-6)</f>
        <v>5020G101</v>
      </c>
      <c r="B83" s="1">
        <f>+RIB_DATA!B83*41%</f>
        <v>42.23</v>
      </c>
      <c r="C83" s="1">
        <f>+RIB_DATA!C83*41%</f>
        <v>61.089999999999996</v>
      </c>
      <c r="D83" s="1">
        <f>+RIB_DATA!D83*41%</f>
        <v>81.179999999999993</v>
      </c>
      <c r="E83" s="1">
        <f>+RIB_DATA!E83*41%</f>
        <v>0</v>
      </c>
      <c r="F83" s="1">
        <f>+RIB_DATA!F83*41%</f>
        <v>0</v>
      </c>
      <c r="G83" s="1">
        <f>+RIB_DATA!G83*41%</f>
        <v>0</v>
      </c>
      <c r="H83" s="1">
        <f>+RIB_DATA!H83*41%</f>
        <v>0</v>
      </c>
      <c r="I83" s="1">
        <f>+RIB_DATA!I83*41%</f>
        <v>0</v>
      </c>
      <c r="J83" s="1">
        <f>+RIB_DATA!J83*41%</f>
        <v>0</v>
      </c>
      <c r="K83" s="1">
        <f>+RIB_DATA!K83*41%</f>
        <v>0</v>
      </c>
      <c r="L83" s="1">
        <f>+RIB_DATA!L83*41%</f>
        <v>0</v>
      </c>
      <c r="N83" s="1" t="str">
        <f t="shared" si="5"/>
        <v>5020G101</v>
      </c>
      <c r="O83" s="10">
        <f t="shared" si="7"/>
        <v>42.23</v>
      </c>
      <c r="P83" s="10">
        <f t="shared" si="7"/>
        <v>61.089999999999996</v>
      </c>
      <c r="Q83" s="10">
        <f t="shared" si="7"/>
        <v>81.179999999999993</v>
      </c>
      <c r="R83" s="10">
        <f t="shared" si="6"/>
        <v>0</v>
      </c>
      <c r="S83" s="10">
        <f t="shared" si="6"/>
        <v>0</v>
      </c>
      <c r="T83" s="10">
        <f t="shared" si="6"/>
        <v>0</v>
      </c>
      <c r="U83" s="10">
        <f t="shared" si="6"/>
        <v>0</v>
      </c>
      <c r="V83" s="10">
        <f t="shared" si="6"/>
        <v>0</v>
      </c>
      <c r="W83" s="10">
        <f t="shared" si="6"/>
        <v>0</v>
      </c>
      <c r="X83" s="10">
        <f t="shared" si="3"/>
        <v>0</v>
      </c>
      <c r="Y83" s="10">
        <f t="shared" si="3"/>
        <v>0</v>
      </c>
    </row>
    <row r="84" spans="1:25" x14ac:dyDescent="0.2">
      <c r="A84" s="1" t="str">
        <f>LEFT(RIB_DATA!A84,4)&amp;"G"&amp;MID(RIB_DATA!A84,6,SEARCH("-",RIB_DATA!A84,1)-6)&amp;"-N/A"</f>
        <v>4520G33-N/A</v>
      </c>
      <c r="B84" s="1">
        <f>+RIB_DATA!B84*0%</f>
        <v>0</v>
      </c>
      <c r="C84" s="1">
        <f>+RIB_DATA!C84*0%</f>
        <v>0</v>
      </c>
      <c r="D84" s="1">
        <f>+RIB_DATA!D84*0%</f>
        <v>0</v>
      </c>
      <c r="E84" s="1">
        <f>+RIB_DATA!E84*0%</f>
        <v>0</v>
      </c>
      <c r="F84" s="1">
        <f>+RIB_DATA!F84*0%</f>
        <v>0</v>
      </c>
      <c r="G84" s="1">
        <f>+RIB_DATA!G84*0%</f>
        <v>0</v>
      </c>
      <c r="H84" s="1">
        <f>+RIB_DATA!H84*0%</f>
        <v>0</v>
      </c>
      <c r="I84" s="1">
        <f>+RIB_DATA!I84*0%</f>
        <v>0</v>
      </c>
      <c r="J84" s="1">
        <f>+RIB_DATA!J84*0%</f>
        <v>0</v>
      </c>
      <c r="K84" s="1">
        <f>+RIB_DATA!K84*0%</f>
        <v>0</v>
      </c>
      <c r="L84" s="1">
        <f>+RIB_DATA!L84*0%</f>
        <v>0</v>
      </c>
      <c r="N84" s="1" t="str">
        <f t="shared" si="5"/>
        <v>4520G33-N/A</v>
      </c>
      <c r="O84" s="10">
        <f t="shared" si="7"/>
        <v>0</v>
      </c>
      <c r="P84" s="10">
        <f t="shared" si="7"/>
        <v>0</v>
      </c>
      <c r="Q84" s="10">
        <f t="shared" si="7"/>
        <v>0</v>
      </c>
      <c r="R84" s="10">
        <f t="shared" si="6"/>
        <v>0</v>
      </c>
      <c r="S84" s="10">
        <f t="shared" si="6"/>
        <v>0</v>
      </c>
      <c r="T84" s="10">
        <f t="shared" si="6"/>
        <v>0</v>
      </c>
      <c r="U84" s="10">
        <f t="shared" si="6"/>
        <v>0</v>
      </c>
      <c r="V84" s="10">
        <f t="shared" si="6"/>
        <v>0</v>
      </c>
      <c r="W84" s="10">
        <f t="shared" si="6"/>
        <v>0</v>
      </c>
      <c r="X84" s="10">
        <f t="shared" si="3"/>
        <v>0</v>
      </c>
      <c r="Y84" s="10">
        <f t="shared" si="3"/>
        <v>0</v>
      </c>
    </row>
    <row r="85" spans="1:25" x14ac:dyDescent="0.2">
      <c r="A85" s="1" t="str">
        <f>LEFT(RIB_DATA!A85,4)&amp;"G"&amp;MID(RIB_DATA!A85,6,SEARCH("-",RIB_DATA!A85,1)-6)</f>
        <v>4520G33</v>
      </c>
      <c r="B85" s="1">
        <f>+RIB_DATA!B85*29%</f>
        <v>16.529999999999998</v>
      </c>
      <c r="C85" s="1">
        <f>+RIB_DATA!C85*29%</f>
        <v>23.2</v>
      </c>
      <c r="D85" s="1">
        <f>+RIB_DATA!D85*29%</f>
        <v>0</v>
      </c>
      <c r="E85" s="1">
        <f>+RIB_DATA!E85*29%</f>
        <v>0</v>
      </c>
      <c r="F85" s="1">
        <f>+RIB_DATA!F85*29%</f>
        <v>0</v>
      </c>
      <c r="G85" s="1">
        <f>+RIB_DATA!G85*29%</f>
        <v>0</v>
      </c>
      <c r="H85" s="1">
        <f>+RIB_DATA!H85*29%</f>
        <v>0</v>
      </c>
      <c r="I85" s="1">
        <f>+RIB_DATA!I85*29%</f>
        <v>0</v>
      </c>
      <c r="J85" s="1">
        <f>+RIB_DATA!J85*29%</f>
        <v>0</v>
      </c>
      <c r="K85" s="1">
        <f>+RIB_DATA!K85*29%</f>
        <v>0</v>
      </c>
      <c r="L85" s="1">
        <f>+RIB_DATA!L85*29%</f>
        <v>0</v>
      </c>
      <c r="N85" s="1" t="str">
        <f t="shared" si="5"/>
        <v>4520G33</v>
      </c>
      <c r="O85" s="10">
        <f t="shared" si="7"/>
        <v>16.529999999999998</v>
      </c>
      <c r="P85" s="10">
        <f t="shared" si="7"/>
        <v>23.2</v>
      </c>
      <c r="Q85" s="10">
        <f t="shared" si="7"/>
        <v>0</v>
      </c>
      <c r="R85" s="10">
        <f t="shared" si="6"/>
        <v>0</v>
      </c>
      <c r="S85" s="10">
        <f t="shared" si="6"/>
        <v>0</v>
      </c>
      <c r="T85" s="10">
        <f t="shared" si="6"/>
        <v>0</v>
      </c>
      <c r="U85" s="10">
        <f t="shared" si="6"/>
        <v>0</v>
      </c>
      <c r="V85" s="10">
        <f t="shared" si="6"/>
        <v>0</v>
      </c>
      <c r="W85" s="10">
        <f t="shared" si="6"/>
        <v>0</v>
      </c>
      <c r="X85" s="10">
        <f t="shared" si="3"/>
        <v>0</v>
      </c>
      <c r="Y85" s="10">
        <f t="shared" si="3"/>
        <v>0</v>
      </c>
    </row>
    <row r="86" spans="1:25" x14ac:dyDescent="0.2">
      <c r="A86" s="1" t="str">
        <f>LEFT(RIB_DATA!A86,4)&amp;"G"&amp;MID(RIB_DATA!A86,6,SEARCH("-",RIB_DATA!A86,1)-6)&amp;"-N/A"</f>
        <v>4520G42-N/A</v>
      </c>
      <c r="B86" s="1">
        <f>+RIB_DATA!B86*0%</f>
        <v>0</v>
      </c>
      <c r="C86" s="1">
        <f>+RIB_DATA!C86*0%</f>
        <v>0</v>
      </c>
      <c r="D86" s="1">
        <f>+RIB_DATA!D86*0%</f>
        <v>0</v>
      </c>
      <c r="E86" s="1">
        <f>+RIB_DATA!E86*0%</f>
        <v>0</v>
      </c>
      <c r="F86" s="1">
        <f>+RIB_DATA!F86*0%</f>
        <v>0</v>
      </c>
      <c r="G86" s="1">
        <f>+RIB_DATA!G86*0%</f>
        <v>0</v>
      </c>
      <c r="H86" s="1">
        <f>+RIB_DATA!H86*0%</f>
        <v>0</v>
      </c>
      <c r="I86" s="1">
        <f>+RIB_DATA!I86*0%</f>
        <v>0</v>
      </c>
      <c r="J86" s="1">
        <f>+RIB_DATA!J86*0%</f>
        <v>0</v>
      </c>
      <c r="K86" s="1">
        <f>+RIB_DATA!K86*0%</f>
        <v>0</v>
      </c>
      <c r="L86" s="1">
        <f>+RIB_DATA!L86*0%</f>
        <v>0</v>
      </c>
      <c r="N86" s="1" t="str">
        <f t="shared" si="5"/>
        <v>4520G42-N/A</v>
      </c>
      <c r="O86" s="10">
        <f t="shared" si="7"/>
        <v>0</v>
      </c>
      <c r="P86" s="10">
        <f t="shared" si="7"/>
        <v>0</v>
      </c>
      <c r="Q86" s="10">
        <f t="shared" si="7"/>
        <v>0</v>
      </c>
      <c r="R86" s="10">
        <f t="shared" si="6"/>
        <v>0</v>
      </c>
      <c r="S86" s="10">
        <f t="shared" si="6"/>
        <v>0</v>
      </c>
      <c r="T86" s="10">
        <f t="shared" si="6"/>
        <v>0</v>
      </c>
      <c r="U86" s="10">
        <f t="shared" si="6"/>
        <v>0</v>
      </c>
      <c r="V86" s="10">
        <f t="shared" si="6"/>
        <v>0</v>
      </c>
      <c r="W86" s="10">
        <f t="shared" si="6"/>
        <v>0</v>
      </c>
      <c r="X86" s="10">
        <f t="shared" si="3"/>
        <v>0</v>
      </c>
      <c r="Y86" s="10">
        <f t="shared" si="3"/>
        <v>0</v>
      </c>
    </row>
    <row r="87" spans="1:25" x14ac:dyDescent="0.2">
      <c r="A87" s="1" t="str">
        <f>LEFT(RIB_DATA!A87,4)&amp;"G"&amp;MID(RIB_DATA!A87,6,SEARCH("-",RIB_DATA!A87,1)-6)</f>
        <v>4520G48</v>
      </c>
      <c r="B87" s="1">
        <f>+RIB_DATA!B87*34%</f>
        <v>16.66</v>
      </c>
      <c r="C87" s="1">
        <f>+RIB_DATA!C87*34%</f>
        <v>28.560000000000002</v>
      </c>
      <c r="D87" s="1">
        <f>+RIB_DATA!D87*34%</f>
        <v>0</v>
      </c>
      <c r="E87" s="1">
        <f>+RIB_DATA!E87*34%</f>
        <v>0</v>
      </c>
      <c r="F87" s="1">
        <f>+RIB_DATA!F87*34%</f>
        <v>0</v>
      </c>
      <c r="G87" s="1">
        <f>+RIB_DATA!G87*34%</f>
        <v>0</v>
      </c>
      <c r="H87" s="1">
        <f>+RIB_DATA!H87*34%</f>
        <v>0</v>
      </c>
      <c r="I87" s="1">
        <f>+RIB_DATA!I87*34%</f>
        <v>0</v>
      </c>
      <c r="J87" s="1">
        <f>+RIB_DATA!J87*34%</f>
        <v>0</v>
      </c>
      <c r="K87" s="1">
        <f>+RIB_DATA!K87*34%</f>
        <v>0</v>
      </c>
      <c r="L87" s="1">
        <f>+RIB_DATA!L87*34%</f>
        <v>0</v>
      </c>
      <c r="N87" s="1" t="str">
        <f t="shared" si="5"/>
        <v>4520G48</v>
      </c>
      <c r="O87" s="10">
        <f t="shared" si="7"/>
        <v>16.66</v>
      </c>
      <c r="P87" s="10">
        <f t="shared" si="7"/>
        <v>28.560000000000002</v>
      </c>
      <c r="Q87" s="10">
        <f t="shared" si="7"/>
        <v>0</v>
      </c>
      <c r="R87" s="10">
        <f t="shared" si="6"/>
        <v>0</v>
      </c>
      <c r="S87" s="10">
        <f t="shared" si="6"/>
        <v>0</v>
      </c>
      <c r="T87" s="10">
        <f t="shared" si="6"/>
        <v>0</v>
      </c>
      <c r="U87" s="10">
        <f t="shared" si="6"/>
        <v>0</v>
      </c>
      <c r="V87" s="10">
        <f t="shared" si="6"/>
        <v>0</v>
      </c>
      <c r="W87" s="10">
        <f t="shared" si="6"/>
        <v>0</v>
      </c>
      <c r="X87" s="10">
        <f t="shared" si="3"/>
        <v>0</v>
      </c>
      <c r="Y87" s="10">
        <f t="shared" si="3"/>
        <v>0</v>
      </c>
    </row>
    <row r="88" spans="1:25" x14ac:dyDescent="0.2">
      <c r="A88" s="1" t="str">
        <f>LEFT(RIB_DATA!A88,4)&amp;"G"&amp;MID(RIB_DATA!A88,6,SEARCH("-",RIB_DATA!A88,1)-6)&amp;"-N/A"</f>
        <v>4520G60-N/A</v>
      </c>
      <c r="B88" s="1">
        <f>+RIB_DATA!B88*0%</f>
        <v>0</v>
      </c>
      <c r="C88" s="1">
        <f>+RIB_DATA!C88*0%</f>
        <v>0</v>
      </c>
      <c r="D88" s="1">
        <f>+RIB_DATA!D88*0%</f>
        <v>0</v>
      </c>
      <c r="E88" s="1">
        <f>+RIB_DATA!E88*0%</f>
        <v>0</v>
      </c>
      <c r="F88" s="1">
        <f>+RIB_DATA!F88*0%</f>
        <v>0</v>
      </c>
      <c r="G88" s="1">
        <f>+RIB_DATA!G88*0%</f>
        <v>0</v>
      </c>
      <c r="H88" s="1">
        <f>+RIB_DATA!H88*0%</f>
        <v>0</v>
      </c>
      <c r="I88" s="1">
        <f>+RIB_DATA!I88*0%</f>
        <v>0</v>
      </c>
      <c r="J88" s="1">
        <f>+RIB_DATA!J88*0%</f>
        <v>0</v>
      </c>
      <c r="K88" s="1">
        <f>+RIB_DATA!K88*0%</f>
        <v>0</v>
      </c>
      <c r="L88" s="1">
        <f>+RIB_DATA!L88*0%</f>
        <v>0</v>
      </c>
      <c r="N88" s="1" t="str">
        <f t="shared" si="5"/>
        <v>4520G60-N/A</v>
      </c>
      <c r="O88" s="10">
        <f t="shared" si="7"/>
        <v>0</v>
      </c>
      <c r="P88" s="10">
        <f t="shared" si="7"/>
        <v>0</v>
      </c>
      <c r="Q88" s="10">
        <f t="shared" si="7"/>
        <v>0</v>
      </c>
      <c r="R88" s="10">
        <f t="shared" si="6"/>
        <v>0</v>
      </c>
      <c r="S88" s="10">
        <f t="shared" si="6"/>
        <v>0</v>
      </c>
      <c r="T88" s="10">
        <f t="shared" si="6"/>
        <v>0</v>
      </c>
      <c r="U88" s="10">
        <f t="shared" si="6"/>
        <v>0</v>
      </c>
      <c r="V88" s="10">
        <f t="shared" si="6"/>
        <v>0</v>
      </c>
      <c r="W88" s="10">
        <f t="shared" si="6"/>
        <v>0</v>
      </c>
      <c r="X88" s="10">
        <f t="shared" si="3"/>
        <v>0</v>
      </c>
      <c r="Y88" s="10">
        <f t="shared" si="3"/>
        <v>0</v>
      </c>
    </row>
    <row r="89" spans="1:25" x14ac:dyDescent="0.2">
      <c r="A89" s="1" t="str">
        <f>LEFT(RIB_DATA!A89,4)&amp;"G"&amp;MID(RIB_DATA!A89,6,SEARCH("-",RIB_DATA!A89,1)-6)</f>
        <v>4520G60</v>
      </c>
      <c r="B89" s="1">
        <f>+RIB_DATA!B89*34%</f>
        <v>21.76</v>
      </c>
      <c r="C89" s="1">
        <f>+RIB_DATA!C89*34%</f>
        <v>34.68</v>
      </c>
      <c r="D89" s="1">
        <f>+RIB_DATA!D89*34%</f>
        <v>0</v>
      </c>
      <c r="E89" s="1">
        <f>+RIB_DATA!E89*34%</f>
        <v>0</v>
      </c>
      <c r="F89" s="1">
        <f>+RIB_DATA!F89*34%</f>
        <v>0</v>
      </c>
      <c r="G89" s="1">
        <f>+RIB_DATA!G89*34%</f>
        <v>0</v>
      </c>
      <c r="H89" s="1">
        <f>+RIB_DATA!H89*34%</f>
        <v>0</v>
      </c>
      <c r="I89" s="1">
        <f>+RIB_DATA!I89*34%</f>
        <v>0</v>
      </c>
      <c r="J89" s="1">
        <f>+RIB_DATA!J89*34%</f>
        <v>0</v>
      </c>
      <c r="K89" s="1">
        <f>+RIB_DATA!K89*34%</f>
        <v>0</v>
      </c>
      <c r="L89" s="1">
        <f>+RIB_DATA!L89*34%</f>
        <v>0</v>
      </c>
      <c r="N89" s="1" t="str">
        <f t="shared" si="5"/>
        <v>4520G60</v>
      </c>
      <c r="O89" s="10">
        <f t="shared" si="7"/>
        <v>21.76</v>
      </c>
      <c r="P89" s="10">
        <f t="shared" si="7"/>
        <v>34.68</v>
      </c>
      <c r="Q89" s="10">
        <f t="shared" si="7"/>
        <v>0</v>
      </c>
      <c r="R89" s="10">
        <f t="shared" si="6"/>
        <v>0</v>
      </c>
      <c r="S89" s="10">
        <f t="shared" si="6"/>
        <v>0</v>
      </c>
      <c r="T89" s="10">
        <f t="shared" si="6"/>
        <v>0</v>
      </c>
      <c r="U89" s="10">
        <f t="shared" si="6"/>
        <v>0</v>
      </c>
      <c r="V89" s="10">
        <f t="shared" si="6"/>
        <v>0</v>
      </c>
      <c r="W89" s="10">
        <f t="shared" si="6"/>
        <v>0</v>
      </c>
      <c r="X89" s="10">
        <f t="shared" si="3"/>
        <v>0</v>
      </c>
      <c r="Y89" s="10">
        <f t="shared" si="3"/>
        <v>0</v>
      </c>
    </row>
    <row r="90" spans="1:25" x14ac:dyDescent="0.2">
      <c r="A90" s="1" t="str">
        <f>LEFT(RIB_DATA!A90,4)&amp;"G"&amp;MID(RIB_DATA!A90,6,SEARCH("-",RIB_DATA!A90,1)-6)</f>
        <v>4520G76</v>
      </c>
      <c r="B90" s="1">
        <f>+RIB_DATA!B90*37%</f>
        <v>27.38</v>
      </c>
      <c r="C90" s="1">
        <f>+RIB_DATA!C90*37%</f>
        <v>42.55</v>
      </c>
      <c r="D90" s="1">
        <f>+RIB_DATA!D90*37%</f>
        <v>0</v>
      </c>
      <c r="E90" s="1">
        <f>+RIB_DATA!E90*37%</f>
        <v>0</v>
      </c>
      <c r="F90" s="1">
        <f>+RIB_DATA!F90*37%</f>
        <v>0</v>
      </c>
      <c r="G90" s="1">
        <f>+RIB_DATA!G90*37%</f>
        <v>0</v>
      </c>
      <c r="H90" s="1">
        <f>+RIB_DATA!H90*37%</f>
        <v>0</v>
      </c>
      <c r="I90" s="1">
        <f>+RIB_DATA!I90*37%</f>
        <v>0</v>
      </c>
      <c r="J90" s="1">
        <f>+RIB_DATA!J90*37%</f>
        <v>0</v>
      </c>
      <c r="K90" s="1">
        <f>+RIB_DATA!K90*37%</f>
        <v>0</v>
      </c>
      <c r="L90" s="1">
        <f>+RIB_DATA!L90*37%</f>
        <v>0</v>
      </c>
      <c r="N90" s="1" t="str">
        <f t="shared" si="5"/>
        <v>4520G76</v>
      </c>
      <c r="O90" s="10">
        <f t="shared" si="7"/>
        <v>27.38</v>
      </c>
      <c r="P90" s="10">
        <f t="shared" si="7"/>
        <v>42.55</v>
      </c>
      <c r="Q90" s="10">
        <f t="shared" si="7"/>
        <v>0</v>
      </c>
      <c r="R90" s="10">
        <f t="shared" si="6"/>
        <v>0</v>
      </c>
      <c r="S90" s="10">
        <f t="shared" si="6"/>
        <v>0</v>
      </c>
      <c r="T90" s="10">
        <f t="shared" si="6"/>
        <v>0</v>
      </c>
      <c r="U90" s="10">
        <f t="shared" si="6"/>
        <v>0</v>
      </c>
      <c r="V90" s="10">
        <f t="shared" si="6"/>
        <v>0</v>
      </c>
      <c r="W90" s="10">
        <f t="shared" si="6"/>
        <v>0</v>
      </c>
      <c r="X90" s="10">
        <f t="shared" si="3"/>
        <v>0</v>
      </c>
      <c r="Y90" s="10">
        <f t="shared" si="3"/>
        <v>0</v>
      </c>
    </row>
    <row r="91" spans="1:25" x14ac:dyDescent="0.2">
      <c r="A91" s="1" t="str">
        <f>LEFT(RIB_DATA!A91,4)&amp;"G"&amp;MID(RIB_DATA!A91,6,SEARCH("-",RIB_DATA!A91,1)-6)</f>
        <v>4520G101</v>
      </c>
      <c r="B91" s="1">
        <f>+RIB_DATA!B91*41%</f>
        <v>38.54</v>
      </c>
      <c r="C91" s="1">
        <f>+RIB_DATA!C91*41%</f>
        <v>56.58</v>
      </c>
      <c r="D91" s="1">
        <f>+RIB_DATA!D91*41%</f>
        <v>0</v>
      </c>
      <c r="E91" s="1">
        <f>+RIB_DATA!E91*41%</f>
        <v>0</v>
      </c>
      <c r="F91" s="1">
        <f>+RIB_DATA!F91*41%</f>
        <v>0</v>
      </c>
      <c r="G91" s="1">
        <f>+RIB_DATA!G91*41%</f>
        <v>0</v>
      </c>
      <c r="H91" s="1">
        <f>+RIB_DATA!H91*41%</f>
        <v>0</v>
      </c>
      <c r="I91" s="1">
        <f>+RIB_DATA!I91*41%</f>
        <v>0</v>
      </c>
      <c r="J91" s="1">
        <f>+RIB_DATA!J91*41%</f>
        <v>0</v>
      </c>
      <c r="K91" s="1">
        <f>+RIB_DATA!K91*41%</f>
        <v>0</v>
      </c>
      <c r="L91" s="1">
        <f>+RIB_DATA!L91*41%</f>
        <v>0</v>
      </c>
      <c r="N91" s="1" t="str">
        <f t="shared" si="5"/>
        <v>4520G101</v>
      </c>
      <c r="O91" s="10">
        <f t="shared" si="7"/>
        <v>38.54</v>
      </c>
      <c r="P91" s="10">
        <f t="shared" si="7"/>
        <v>56.58</v>
      </c>
      <c r="Q91" s="10">
        <f t="shared" si="7"/>
        <v>0</v>
      </c>
      <c r="R91" s="10">
        <f t="shared" si="6"/>
        <v>0</v>
      </c>
      <c r="S91" s="10">
        <f t="shared" si="6"/>
        <v>0</v>
      </c>
      <c r="T91" s="10">
        <f t="shared" si="6"/>
        <v>0</v>
      </c>
      <c r="U91" s="10">
        <f t="shared" si="6"/>
        <v>0</v>
      </c>
      <c r="V91" s="10">
        <f t="shared" si="6"/>
        <v>0</v>
      </c>
      <c r="W91" s="10">
        <f t="shared" si="6"/>
        <v>0</v>
      </c>
      <c r="X91" s="10">
        <f t="shared" si="3"/>
        <v>0</v>
      </c>
      <c r="Y91" s="10">
        <f t="shared" si="3"/>
        <v>0</v>
      </c>
    </row>
    <row r="92" spans="1:25" x14ac:dyDescent="0.2">
      <c r="A92" s="1" t="str">
        <f>LEFT(RIB_DATA!A92,4)&amp;"G"&amp;MID(RIB_DATA!A92,6,SEARCH("-",RIB_DATA!A92,1)-6)&amp;"-N/A"</f>
        <v>4020G33-N/A</v>
      </c>
      <c r="B92" s="1">
        <f>+RIB_DATA!B92*0%</f>
        <v>0</v>
      </c>
      <c r="C92" s="1">
        <f>+RIB_DATA!C92*0%</f>
        <v>0</v>
      </c>
      <c r="D92" s="1">
        <f>+RIB_DATA!D92*0%</f>
        <v>0</v>
      </c>
      <c r="E92" s="1">
        <f>+RIB_DATA!E92*0%</f>
        <v>0</v>
      </c>
      <c r="F92" s="1">
        <f>+RIB_DATA!F92*0%</f>
        <v>0</v>
      </c>
      <c r="G92" s="1">
        <f>+RIB_DATA!G92*0%</f>
        <v>0</v>
      </c>
      <c r="H92" s="1">
        <f>+RIB_DATA!H92*0%</f>
        <v>0</v>
      </c>
      <c r="I92" s="1">
        <f>+RIB_DATA!I92*0%</f>
        <v>0</v>
      </c>
      <c r="J92" s="1">
        <f>+RIB_DATA!J92*0%</f>
        <v>0</v>
      </c>
      <c r="K92" s="1">
        <f>+RIB_DATA!K92*0%</f>
        <v>0</v>
      </c>
      <c r="L92" s="1">
        <f>+RIB_DATA!L92*0%</f>
        <v>0</v>
      </c>
      <c r="N92" s="1" t="str">
        <f t="shared" si="5"/>
        <v>4020G33-N/A</v>
      </c>
      <c r="O92" s="10">
        <f t="shared" si="7"/>
        <v>0</v>
      </c>
      <c r="P92" s="10">
        <f t="shared" si="7"/>
        <v>0</v>
      </c>
      <c r="Q92" s="10">
        <f t="shared" si="7"/>
        <v>0</v>
      </c>
      <c r="R92" s="10">
        <f t="shared" si="6"/>
        <v>0</v>
      </c>
      <c r="S92" s="10">
        <f t="shared" si="6"/>
        <v>0</v>
      </c>
      <c r="T92" s="10">
        <f t="shared" si="6"/>
        <v>0</v>
      </c>
      <c r="U92" s="10">
        <f t="shared" si="6"/>
        <v>0</v>
      </c>
      <c r="V92" s="10">
        <f t="shared" si="6"/>
        <v>0</v>
      </c>
      <c r="W92" s="10">
        <f t="shared" si="6"/>
        <v>0</v>
      </c>
      <c r="X92" s="10">
        <f t="shared" si="3"/>
        <v>0</v>
      </c>
      <c r="Y92" s="10">
        <f t="shared" si="3"/>
        <v>0</v>
      </c>
    </row>
    <row r="93" spans="1:25" x14ac:dyDescent="0.2">
      <c r="A93" s="1" t="str">
        <f>LEFT(RIB_DATA!A93,4)&amp;"G"&amp;MID(RIB_DATA!A93,6,SEARCH("-",RIB_DATA!A93,1)-6)</f>
        <v>4020G33</v>
      </c>
      <c r="B93" s="1">
        <f>+RIB_DATA!B93*29%</f>
        <v>14.79</v>
      </c>
      <c r="C93" s="1">
        <f>+RIB_DATA!C93*29%</f>
        <v>0</v>
      </c>
      <c r="D93" s="1">
        <f>+RIB_DATA!D93*29%</f>
        <v>0</v>
      </c>
      <c r="E93" s="1">
        <f>+RIB_DATA!E93*29%</f>
        <v>0</v>
      </c>
      <c r="F93" s="1">
        <f>+RIB_DATA!F93*29%</f>
        <v>0</v>
      </c>
      <c r="G93" s="1">
        <f>+RIB_DATA!G93*29%</f>
        <v>0</v>
      </c>
      <c r="H93" s="1">
        <f>+RIB_DATA!H93*29%</f>
        <v>0</v>
      </c>
      <c r="I93" s="1">
        <f>+RIB_DATA!I93*29%</f>
        <v>0</v>
      </c>
      <c r="J93" s="1">
        <f>+RIB_DATA!J93*29%</f>
        <v>0</v>
      </c>
      <c r="K93" s="1">
        <f>+RIB_DATA!K93*29%</f>
        <v>0</v>
      </c>
      <c r="L93" s="1">
        <f>+RIB_DATA!L93*29%</f>
        <v>0</v>
      </c>
      <c r="N93" s="1" t="str">
        <f t="shared" si="5"/>
        <v>4020G33</v>
      </c>
      <c r="O93" s="10">
        <f t="shared" si="7"/>
        <v>14.79</v>
      </c>
      <c r="P93" s="10">
        <f t="shared" si="7"/>
        <v>0</v>
      </c>
      <c r="Q93" s="10">
        <f t="shared" si="7"/>
        <v>0</v>
      </c>
      <c r="R93" s="10">
        <f t="shared" si="6"/>
        <v>0</v>
      </c>
      <c r="S93" s="10">
        <f t="shared" si="6"/>
        <v>0</v>
      </c>
      <c r="T93" s="10">
        <f t="shared" si="6"/>
        <v>0</v>
      </c>
      <c r="U93" s="10">
        <f t="shared" si="6"/>
        <v>0</v>
      </c>
      <c r="V93" s="10">
        <f t="shared" si="6"/>
        <v>0</v>
      </c>
      <c r="W93" s="10">
        <f t="shared" si="6"/>
        <v>0</v>
      </c>
      <c r="X93" s="10">
        <f t="shared" si="3"/>
        <v>0</v>
      </c>
      <c r="Y93" s="10">
        <f t="shared" si="3"/>
        <v>0</v>
      </c>
    </row>
    <row r="94" spans="1:25" x14ac:dyDescent="0.2">
      <c r="A94" s="1" t="str">
        <f>LEFT(RIB_DATA!A94,4)&amp;"G"&amp;MID(RIB_DATA!A94,6,SEARCH("-",RIB_DATA!A94,1)-6)&amp;"-N/A"</f>
        <v>4020G42-N/A</v>
      </c>
      <c r="B94" s="1">
        <f>+RIB_DATA!B94*0%</f>
        <v>0</v>
      </c>
      <c r="C94" s="1">
        <f>+RIB_DATA!C94*0%</f>
        <v>0</v>
      </c>
      <c r="D94" s="1">
        <f>+RIB_DATA!D94*0%</f>
        <v>0</v>
      </c>
      <c r="E94" s="1">
        <f>+RIB_DATA!E94*0%</f>
        <v>0</v>
      </c>
      <c r="F94" s="1">
        <f>+RIB_DATA!F94*0%</f>
        <v>0</v>
      </c>
      <c r="G94" s="1">
        <f>+RIB_DATA!G94*0%</f>
        <v>0</v>
      </c>
      <c r="H94" s="1">
        <f>+RIB_DATA!H94*0%</f>
        <v>0</v>
      </c>
      <c r="I94" s="1">
        <f>+RIB_DATA!I94*0%</f>
        <v>0</v>
      </c>
      <c r="J94" s="1">
        <f>+RIB_DATA!J94*0%</f>
        <v>0</v>
      </c>
      <c r="K94" s="1">
        <f>+RIB_DATA!K94*0%</f>
        <v>0</v>
      </c>
      <c r="L94" s="1">
        <f>+RIB_DATA!L94*0%</f>
        <v>0</v>
      </c>
      <c r="N94" s="1" t="str">
        <f t="shared" si="5"/>
        <v>4020G42-N/A</v>
      </c>
      <c r="O94" s="10">
        <f t="shared" si="7"/>
        <v>0</v>
      </c>
      <c r="P94" s="10">
        <f t="shared" si="7"/>
        <v>0</v>
      </c>
      <c r="Q94" s="10">
        <f t="shared" si="7"/>
        <v>0</v>
      </c>
      <c r="R94" s="10">
        <f t="shared" si="6"/>
        <v>0</v>
      </c>
      <c r="S94" s="10">
        <f t="shared" si="6"/>
        <v>0</v>
      </c>
      <c r="T94" s="10">
        <f t="shared" si="6"/>
        <v>0</v>
      </c>
      <c r="U94" s="10">
        <f t="shared" si="6"/>
        <v>0</v>
      </c>
      <c r="V94" s="10">
        <f t="shared" si="6"/>
        <v>0</v>
      </c>
      <c r="W94" s="10">
        <f t="shared" si="6"/>
        <v>0</v>
      </c>
      <c r="X94" s="10">
        <f t="shared" si="3"/>
        <v>0</v>
      </c>
      <c r="Y94" s="10">
        <f t="shared" si="3"/>
        <v>0</v>
      </c>
    </row>
    <row r="95" spans="1:25" x14ac:dyDescent="0.2">
      <c r="A95" s="1" t="str">
        <f>LEFT(RIB_DATA!A95,4)&amp;"G"&amp;MID(RIB_DATA!A95,6,SEARCH("-",RIB_DATA!A95,1)-6)</f>
        <v>4020G48</v>
      </c>
      <c r="B95" s="1">
        <f>+RIB_DATA!B95*34%</f>
        <v>17</v>
      </c>
      <c r="C95" s="1">
        <f>+RIB_DATA!C95*34%</f>
        <v>0</v>
      </c>
      <c r="D95" s="1">
        <f>+RIB_DATA!D95*34%</f>
        <v>0</v>
      </c>
      <c r="E95" s="1">
        <f>+RIB_DATA!E95*34%</f>
        <v>0</v>
      </c>
      <c r="F95" s="1">
        <f>+RIB_DATA!F95*34%</f>
        <v>0</v>
      </c>
      <c r="G95" s="1">
        <f>+RIB_DATA!G95*34%</f>
        <v>0</v>
      </c>
      <c r="H95" s="1">
        <f>+RIB_DATA!H95*34%</f>
        <v>0</v>
      </c>
      <c r="I95" s="1">
        <f>+RIB_DATA!I95*34%</f>
        <v>0</v>
      </c>
      <c r="J95" s="1">
        <f>+RIB_DATA!J95*34%</f>
        <v>0</v>
      </c>
      <c r="K95" s="1">
        <f>+RIB_DATA!K95*34%</f>
        <v>0</v>
      </c>
      <c r="L95" s="1">
        <f>+RIB_DATA!L95*34%</f>
        <v>0</v>
      </c>
      <c r="N95" s="1" t="str">
        <f t="shared" si="5"/>
        <v>4020G48</v>
      </c>
      <c r="O95" s="10">
        <f t="shared" si="7"/>
        <v>17</v>
      </c>
      <c r="P95" s="10">
        <f t="shared" si="7"/>
        <v>0</v>
      </c>
      <c r="Q95" s="10">
        <f t="shared" si="7"/>
        <v>0</v>
      </c>
      <c r="R95" s="10">
        <f t="shared" si="6"/>
        <v>0</v>
      </c>
      <c r="S95" s="10">
        <f t="shared" si="6"/>
        <v>0</v>
      </c>
      <c r="T95" s="10">
        <f t="shared" si="6"/>
        <v>0</v>
      </c>
      <c r="U95" s="10">
        <f t="shared" si="6"/>
        <v>0</v>
      </c>
      <c r="V95" s="10">
        <f t="shared" si="6"/>
        <v>0</v>
      </c>
      <c r="W95" s="10">
        <f t="shared" si="6"/>
        <v>0</v>
      </c>
      <c r="X95" s="10">
        <f t="shared" si="3"/>
        <v>0</v>
      </c>
      <c r="Y95" s="10">
        <f t="shared" si="3"/>
        <v>0</v>
      </c>
    </row>
    <row r="96" spans="1:25" x14ac:dyDescent="0.2">
      <c r="A96" s="1" t="str">
        <f>LEFT(RIB_DATA!A96,4)&amp;"G"&amp;MID(RIB_DATA!A96,6,SEARCH("-",RIB_DATA!A96,1)-6)&amp;"-N/A"</f>
        <v>4020G60-N/A</v>
      </c>
      <c r="B96" s="1">
        <f>+RIB_DATA!B96*0%</f>
        <v>0</v>
      </c>
      <c r="C96" s="1">
        <f>+RIB_DATA!C96*0%</f>
        <v>0</v>
      </c>
      <c r="D96" s="1">
        <f>+RIB_DATA!D96*0%</f>
        <v>0</v>
      </c>
      <c r="E96" s="1">
        <f>+RIB_DATA!E96*0%</f>
        <v>0</v>
      </c>
      <c r="F96" s="1">
        <f>+RIB_DATA!F96*0%</f>
        <v>0</v>
      </c>
      <c r="G96" s="1">
        <f>+RIB_DATA!G96*0%</f>
        <v>0</v>
      </c>
      <c r="H96" s="1">
        <f>+RIB_DATA!H96*0%</f>
        <v>0</v>
      </c>
      <c r="I96" s="1">
        <f>+RIB_DATA!I96*0%</f>
        <v>0</v>
      </c>
      <c r="J96" s="1">
        <f>+RIB_DATA!J96*0%</f>
        <v>0</v>
      </c>
      <c r="K96" s="1">
        <f>+RIB_DATA!K96*0%</f>
        <v>0</v>
      </c>
      <c r="L96" s="1">
        <f>+RIB_DATA!L96*0%</f>
        <v>0</v>
      </c>
      <c r="N96" s="1" t="str">
        <f t="shared" si="5"/>
        <v>4020G60-N/A</v>
      </c>
      <c r="O96" s="10">
        <f t="shared" si="7"/>
        <v>0</v>
      </c>
      <c r="P96" s="10">
        <f t="shared" si="7"/>
        <v>0</v>
      </c>
      <c r="Q96" s="10">
        <f t="shared" si="7"/>
        <v>0</v>
      </c>
      <c r="R96" s="10">
        <f t="shared" si="6"/>
        <v>0</v>
      </c>
      <c r="S96" s="10">
        <f t="shared" si="6"/>
        <v>0</v>
      </c>
      <c r="T96" s="10">
        <f t="shared" si="6"/>
        <v>0</v>
      </c>
      <c r="U96" s="10">
        <f t="shared" si="6"/>
        <v>0</v>
      </c>
      <c r="V96" s="10">
        <f t="shared" si="6"/>
        <v>0</v>
      </c>
      <c r="W96" s="10">
        <f t="shared" si="6"/>
        <v>0</v>
      </c>
      <c r="X96" s="10">
        <f t="shared" si="3"/>
        <v>0</v>
      </c>
      <c r="Y96" s="10">
        <f t="shared" si="3"/>
        <v>0</v>
      </c>
    </row>
    <row r="97" spans="1:25" x14ac:dyDescent="0.2">
      <c r="A97" s="1" t="str">
        <f>LEFT(RIB_DATA!A97,4)&amp;"G"&amp;MID(RIB_DATA!A97,6,SEARCH("-",RIB_DATA!A97,1)-6)</f>
        <v>4020G60</v>
      </c>
      <c r="B97" s="1">
        <f>+RIB_DATA!B97*34%</f>
        <v>21.080000000000002</v>
      </c>
      <c r="C97" s="1">
        <f>+RIB_DATA!C97*34%</f>
        <v>0</v>
      </c>
      <c r="D97" s="1">
        <f>+RIB_DATA!D97*34%</f>
        <v>0</v>
      </c>
      <c r="E97" s="1">
        <f>+RIB_DATA!E97*34%</f>
        <v>0</v>
      </c>
      <c r="F97" s="1">
        <f>+RIB_DATA!F97*34%</f>
        <v>0</v>
      </c>
      <c r="G97" s="1">
        <f>+RIB_DATA!G97*34%</f>
        <v>0</v>
      </c>
      <c r="H97" s="1">
        <f>+RIB_DATA!H97*34%</f>
        <v>0</v>
      </c>
      <c r="I97" s="1">
        <f>+RIB_DATA!I97*34%</f>
        <v>0</v>
      </c>
      <c r="J97" s="1">
        <f>+RIB_DATA!J97*34%</f>
        <v>0</v>
      </c>
      <c r="K97" s="1">
        <f>+RIB_DATA!K97*34%</f>
        <v>0</v>
      </c>
      <c r="L97" s="1">
        <f>+RIB_DATA!L97*34%</f>
        <v>0</v>
      </c>
      <c r="N97" s="1" t="str">
        <f t="shared" si="5"/>
        <v>4020G60</v>
      </c>
      <c r="O97" s="10">
        <f t="shared" si="7"/>
        <v>21.080000000000002</v>
      </c>
      <c r="P97" s="10">
        <f t="shared" si="7"/>
        <v>0</v>
      </c>
      <c r="Q97" s="10">
        <f t="shared" si="7"/>
        <v>0</v>
      </c>
      <c r="R97" s="10">
        <f t="shared" si="6"/>
        <v>0</v>
      </c>
      <c r="S97" s="10">
        <f t="shared" si="6"/>
        <v>0</v>
      </c>
      <c r="T97" s="10">
        <f t="shared" si="6"/>
        <v>0</v>
      </c>
      <c r="U97" s="10">
        <f t="shared" si="6"/>
        <v>0</v>
      </c>
      <c r="V97" s="10">
        <f t="shared" si="6"/>
        <v>0</v>
      </c>
      <c r="W97" s="10">
        <f t="shared" si="6"/>
        <v>0</v>
      </c>
      <c r="X97" s="10">
        <f t="shared" si="3"/>
        <v>0</v>
      </c>
      <c r="Y97" s="10">
        <f t="shared" si="3"/>
        <v>0</v>
      </c>
    </row>
    <row r="98" spans="1:25" x14ac:dyDescent="0.2">
      <c r="A98" s="1" t="str">
        <f>LEFT(RIB_DATA!A98,4)&amp;"G"&amp;MID(RIB_DATA!A98,6,SEARCH("-",RIB_DATA!A98,1)-6)</f>
        <v>4020G76</v>
      </c>
      <c r="B98" s="1">
        <f>+RIB_DATA!B98*37%</f>
        <v>25.9</v>
      </c>
      <c r="C98" s="1">
        <f>+RIB_DATA!C98*37%</f>
        <v>0</v>
      </c>
      <c r="D98" s="1">
        <f>+RIB_DATA!D98*37%</f>
        <v>0</v>
      </c>
      <c r="E98" s="1">
        <f>+RIB_DATA!E98*37%</f>
        <v>0</v>
      </c>
      <c r="F98" s="1">
        <f>+RIB_DATA!F98*37%</f>
        <v>0</v>
      </c>
      <c r="G98" s="1">
        <f>+RIB_DATA!G98*37%</f>
        <v>0</v>
      </c>
      <c r="H98" s="1">
        <f>+RIB_DATA!H98*37%</f>
        <v>0</v>
      </c>
      <c r="I98" s="1">
        <f>+RIB_DATA!I98*37%</f>
        <v>0</v>
      </c>
      <c r="J98" s="1">
        <f>+RIB_DATA!J98*37%</f>
        <v>0</v>
      </c>
      <c r="K98" s="1">
        <f>+RIB_DATA!K98*37%</f>
        <v>0</v>
      </c>
      <c r="L98" s="1">
        <f>+RIB_DATA!L98*37%</f>
        <v>0</v>
      </c>
      <c r="N98" s="1" t="str">
        <f t="shared" si="5"/>
        <v>4020G76</v>
      </c>
      <c r="O98" s="10">
        <f t="shared" si="7"/>
        <v>25.9</v>
      </c>
      <c r="P98" s="10">
        <f t="shared" si="7"/>
        <v>0</v>
      </c>
      <c r="Q98" s="10">
        <f t="shared" si="7"/>
        <v>0</v>
      </c>
      <c r="R98" s="10">
        <f t="shared" si="6"/>
        <v>0</v>
      </c>
      <c r="S98" s="10">
        <f t="shared" si="6"/>
        <v>0</v>
      </c>
      <c r="T98" s="10">
        <f t="shared" si="6"/>
        <v>0</v>
      </c>
      <c r="U98" s="10">
        <f t="shared" si="6"/>
        <v>0</v>
      </c>
      <c r="V98" s="10">
        <f t="shared" si="6"/>
        <v>0</v>
      </c>
      <c r="W98" s="10">
        <f t="shared" si="6"/>
        <v>0</v>
      </c>
      <c r="X98" s="10">
        <f t="shared" si="3"/>
        <v>0</v>
      </c>
      <c r="Y98" s="10">
        <f t="shared" si="3"/>
        <v>0</v>
      </c>
    </row>
    <row r="99" spans="1:25" x14ac:dyDescent="0.2">
      <c r="A99" s="1" t="str">
        <f>LEFT(RIB_DATA!A99,4)&amp;"G"&amp;MID(RIB_DATA!A99,6,SEARCH("-",RIB_DATA!A99,1)-6)</f>
        <v>4020G101</v>
      </c>
      <c r="B99" s="1">
        <f>+RIB_DATA!B99*41%</f>
        <v>34.85</v>
      </c>
      <c r="C99" s="1">
        <f>+RIB_DATA!C99*41%</f>
        <v>0</v>
      </c>
      <c r="D99" s="1">
        <f>+RIB_DATA!D99*41%</f>
        <v>0</v>
      </c>
      <c r="E99" s="1">
        <f>+RIB_DATA!E99*41%</f>
        <v>0</v>
      </c>
      <c r="F99" s="1">
        <f>+RIB_DATA!F99*41%</f>
        <v>0</v>
      </c>
      <c r="G99" s="1">
        <f>+RIB_DATA!G99*41%</f>
        <v>0</v>
      </c>
      <c r="H99" s="1">
        <f>+RIB_DATA!H99*41%</f>
        <v>0</v>
      </c>
      <c r="I99" s="1">
        <f>+RIB_DATA!I99*41%</f>
        <v>0</v>
      </c>
      <c r="J99" s="1">
        <f>+RIB_DATA!J99*41%</f>
        <v>0</v>
      </c>
      <c r="K99" s="1">
        <f>+RIB_DATA!K99*41%</f>
        <v>0</v>
      </c>
      <c r="L99" s="1">
        <f>+RIB_DATA!L99*41%</f>
        <v>0</v>
      </c>
      <c r="N99" s="1" t="str">
        <f t="shared" si="5"/>
        <v>4020G101</v>
      </c>
      <c r="O99" s="10">
        <f t="shared" si="7"/>
        <v>34.85</v>
      </c>
      <c r="P99" s="10">
        <f t="shared" si="7"/>
        <v>0</v>
      </c>
      <c r="Q99" s="10">
        <f t="shared" si="7"/>
        <v>0</v>
      </c>
      <c r="R99" s="10">
        <f t="shared" si="6"/>
        <v>0</v>
      </c>
      <c r="S99" s="10">
        <f t="shared" si="6"/>
        <v>0</v>
      </c>
      <c r="T99" s="10">
        <f t="shared" si="6"/>
        <v>0</v>
      </c>
      <c r="U99" s="10">
        <f t="shared" si="6"/>
        <v>0</v>
      </c>
      <c r="V99" s="10">
        <f t="shared" si="6"/>
        <v>0</v>
      </c>
      <c r="W99" s="10">
        <f t="shared" si="6"/>
        <v>0</v>
      </c>
      <c r="X99" s="10">
        <f t="shared" si="3"/>
        <v>0</v>
      </c>
      <c r="Y99" s="10">
        <f t="shared" si="3"/>
        <v>0</v>
      </c>
    </row>
    <row r="100" spans="1:25" x14ac:dyDescent="0.2">
      <c r="A100" s="1" t="str">
        <f>LEFT(RIB_DATA!A100,4)&amp;"G"&amp;MID(RIB_DATA!A100,6,SEARCH("-",RIB_DATA!A100,1)-6)&amp;"-N/A"</f>
        <v>9025G33-N/A</v>
      </c>
      <c r="B100" s="1">
        <f>+RIB_DATA!B100*0%</f>
        <v>0</v>
      </c>
      <c r="C100" s="1">
        <f>+RIB_DATA!C100*0%</f>
        <v>0</v>
      </c>
      <c r="D100" s="1">
        <f>+RIB_DATA!D100*0%</f>
        <v>0</v>
      </c>
      <c r="E100" s="1">
        <f>+RIB_DATA!E100*0%</f>
        <v>0</v>
      </c>
      <c r="F100" s="1">
        <f>+RIB_DATA!F100*0%</f>
        <v>0</v>
      </c>
      <c r="G100" s="1">
        <f>+RIB_DATA!G100*0%</f>
        <v>0</v>
      </c>
      <c r="H100" s="1">
        <f>+RIB_DATA!H100*0%</f>
        <v>0</v>
      </c>
      <c r="I100" s="1">
        <f>+RIB_DATA!I100*0%</f>
        <v>0</v>
      </c>
      <c r="J100" s="1">
        <f>+RIB_DATA!J100*0%</f>
        <v>0</v>
      </c>
      <c r="K100" s="1">
        <f>+RIB_DATA!K100*0%</f>
        <v>0</v>
      </c>
      <c r="L100" s="1">
        <f>+RIB_DATA!L100*0%</f>
        <v>0</v>
      </c>
      <c r="N100" s="1" t="str">
        <f t="shared" si="5"/>
        <v>9025G33-N/A</v>
      </c>
      <c r="O100" s="10">
        <f t="shared" si="7"/>
        <v>0</v>
      </c>
      <c r="P100" s="10">
        <f t="shared" si="7"/>
        <v>0</v>
      </c>
      <c r="Q100" s="10">
        <f t="shared" si="7"/>
        <v>0</v>
      </c>
      <c r="R100" s="10">
        <f t="shared" si="6"/>
        <v>0</v>
      </c>
      <c r="S100" s="10">
        <f t="shared" si="6"/>
        <v>0</v>
      </c>
      <c r="T100" s="10">
        <f t="shared" si="6"/>
        <v>0</v>
      </c>
      <c r="U100" s="10">
        <f t="shared" si="6"/>
        <v>0</v>
      </c>
      <c r="V100" s="10">
        <f t="shared" si="6"/>
        <v>0</v>
      </c>
      <c r="W100" s="10">
        <f t="shared" si="6"/>
        <v>0</v>
      </c>
      <c r="X100" s="10">
        <f t="shared" si="3"/>
        <v>0</v>
      </c>
      <c r="Y100" s="10">
        <f t="shared" si="3"/>
        <v>0</v>
      </c>
    </row>
    <row r="101" spans="1:25" x14ac:dyDescent="0.2">
      <c r="A101" s="1" t="str">
        <f>LEFT(RIB_DATA!A101,4)&amp;"G"&amp;MID(RIB_DATA!A101,6,SEARCH("-",RIB_DATA!A101,1)-6)</f>
        <v>9025G33</v>
      </c>
      <c r="B101" s="1">
        <f>+RIB_DATA!B101*29%</f>
        <v>17.689999999999998</v>
      </c>
      <c r="C101" s="1">
        <f>+RIB_DATA!C101*29%</f>
        <v>27.549999999999997</v>
      </c>
      <c r="D101" s="1">
        <f>+RIB_DATA!D101*29%</f>
        <v>36.83</v>
      </c>
      <c r="E101" s="1">
        <f>+RIB_DATA!E101*29%</f>
        <v>45.82</v>
      </c>
      <c r="F101" s="1">
        <f>+RIB_DATA!F101*29%</f>
        <v>54.809999999999995</v>
      </c>
      <c r="G101" s="1">
        <f>+RIB_DATA!G101*29%</f>
        <v>63.8</v>
      </c>
      <c r="H101" s="1">
        <f>+RIB_DATA!H101*29%</f>
        <v>72.789999999999992</v>
      </c>
      <c r="I101" s="1">
        <f>+RIB_DATA!I101*29%</f>
        <v>81.78</v>
      </c>
      <c r="J101" s="1">
        <f>+RIB_DATA!J101*29%</f>
        <v>91.059999999999988</v>
      </c>
      <c r="K101" s="1">
        <f>+RIB_DATA!K101*29%</f>
        <v>100.33999999999999</v>
      </c>
      <c r="L101" s="1">
        <f>+RIB_DATA!L101*29%</f>
        <v>109.61999999999999</v>
      </c>
      <c r="N101" s="1" t="str">
        <f t="shared" si="5"/>
        <v>9025G33</v>
      </c>
      <c r="O101" s="10">
        <f t="shared" si="7"/>
        <v>17.689999999999998</v>
      </c>
      <c r="P101" s="10">
        <f t="shared" si="7"/>
        <v>27.549999999999997</v>
      </c>
      <c r="Q101" s="10">
        <f t="shared" si="7"/>
        <v>36.83</v>
      </c>
      <c r="R101" s="10">
        <f t="shared" si="6"/>
        <v>45.82</v>
      </c>
      <c r="S101" s="10">
        <f t="shared" si="6"/>
        <v>54.809999999999995</v>
      </c>
      <c r="T101" s="10">
        <f t="shared" si="6"/>
        <v>63.8</v>
      </c>
      <c r="U101" s="10">
        <f t="shared" si="6"/>
        <v>72.789999999999992</v>
      </c>
      <c r="V101" s="10">
        <f t="shared" si="6"/>
        <v>81.78</v>
      </c>
      <c r="W101" s="10">
        <f t="shared" si="6"/>
        <v>91.059999999999988</v>
      </c>
      <c r="X101" s="10">
        <f t="shared" si="3"/>
        <v>100.33999999999999</v>
      </c>
      <c r="Y101" s="10">
        <f t="shared" si="3"/>
        <v>109.61999999999999</v>
      </c>
    </row>
    <row r="102" spans="1:25" x14ac:dyDescent="0.2">
      <c r="A102" s="1" t="str">
        <f>LEFT(RIB_DATA!A102,4)&amp;"G"&amp;MID(RIB_DATA!A102,6,SEARCH("-",RIB_DATA!A102,1)-6)&amp;"-N/A"</f>
        <v>9025G42-N/A</v>
      </c>
      <c r="B102" s="1">
        <f>+RIB_DATA!B102*0%</f>
        <v>0</v>
      </c>
      <c r="C102" s="1">
        <f>+RIB_DATA!C102*0%</f>
        <v>0</v>
      </c>
      <c r="D102" s="1">
        <f>+RIB_DATA!D102*0%</f>
        <v>0</v>
      </c>
      <c r="E102" s="1">
        <f>+RIB_DATA!E102*0%</f>
        <v>0</v>
      </c>
      <c r="F102" s="1">
        <f>+RIB_DATA!F102*0%</f>
        <v>0</v>
      </c>
      <c r="G102" s="1">
        <f>+RIB_DATA!G102*0%</f>
        <v>0</v>
      </c>
      <c r="H102" s="1">
        <f>+RIB_DATA!H102*0%</f>
        <v>0</v>
      </c>
      <c r="I102" s="1">
        <f>+RIB_DATA!I102*0%</f>
        <v>0</v>
      </c>
      <c r="J102" s="1">
        <f>+RIB_DATA!J102*0%</f>
        <v>0</v>
      </c>
      <c r="K102" s="1">
        <f>+RIB_DATA!K102*0%</f>
        <v>0</v>
      </c>
      <c r="L102" s="1">
        <f>+RIB_DATA!L102*0%</f>
        <v>0</v>
      </c>
      <c r="N102" s="1" t="str">
        <f t="shared" si="5"/>
        <v>9025G42-N/A</v>
      </c>
      <c r="O102" s="10">
        <f t="shared" si="7"/>
        <v>0</v>
      </c>
      <c r="P102" s="10">
        <f t="shared" si="7"/>
        <v>0</v>
      </c>
      <c r="Q102" s="10">
        <f t="shared" si="7"/>
        <v>0</v>
      </c>
      <c r="R102" s="10">
        <f t="shared" si="6"/>
        <v>0</v>
      </c>
      <c r="S102" s="10">
        <f t="shared" si="6"/>
        <v>0</v>
      </c>
      <c r="T102" s="10">
        <f t="shared" si="6"/>
        <v>0</v>
      </c>
      <c r="U102" s="10">
        <f t="shared" si="6"/>
        <v>0</v>
      </c>
      <c r="V102" s="10">
        <f t="shared" si="6"/>
        <v>0</v>
      </c>
      <c r="W102" s="10">
        <f t="shared" si="6"/>
        <v>0</v>
      </c>
      <c r="X102" s="10">
        <f t="shared" si="3"/>
        <v>0</v>
      </c>
      <c r="Y102" s="10">
        <f t="shared" si="3"/>
        <v>0</v>
      </c>
    </row>
    <row r="103" spans="1:25" x14ac:dyDescent="0.2">
      <c r="A103" s="1" t="str">
        <f>LEFT(RIB_DATA!A103,4)&amp;"G"&amp;MID(RIB_DATA!A103,6,SEARCH("-",RIB_DATA!A103,1)-6)</f>
        <v>9025G48</v>
      </c>
      <c r="B103" s="1">
        <f>+RIB_DATA!B103*34%</f>
        <v>9.1800000000000015</v>
      </c>
      <c r="C103" s="1">
        <f>+RIB_DATA!C103*34%</f>
        <v>18.360000000000003</v>
      </c>
      <c r="D103" s="1">
        <f>+RIB_DATA!D103*34%</f>
        <v>28.900000000000002</v>
      </c>
      <c r="E103" s="1">
        <f>+RIB_DATA!E103*34%</f>
        <v>40.800000000000004</v>
      </c>
      <c r="F103" s="1">
        <f>+RIB_DATA!F103*34%</f>
        <v>53.720000000000006</v>
      </c>
      <c r="G103" s="1">
        <f>+RIB_DATA!G103*34%</f>
        <v>68.34</v>
      </c>
      <c r="H103" s="1">
        <f>+RIB_DATA!H103*34%</f>
        <v>83.64</v>
      </c>
      <c r="I103" s="1">
        <f>+RIB_DATA!I103*34%</f>
        <v>100.64</v>
      </c>
      <c r="J103" s="1">
        <f>+RIB_DATA!J103*34%</f>
        <v>118.66000000000001</v>
      </c>
      <c r="K103" s="1">
        <f>+RIB_DATA!K103*34%</f>
        <v>138.04000000000002</v>
      </c>
      <c r="L103" s="1">
        <f>+RIB_DATA!L103*34%</f>
        <v>158.78</v>
      </c>
      <c r="N103" s="1" t="str">
        <f t="shared" si="5"/>
        <v>9025G48</v>
      </c>
      <c r="O103" s="10">
        <f t="shared" si="7"/>
        <v>9.1800000000000015</v>
      </c>
      <c r="P103" s="10">
        <f t="shared" si="7"/>
        <v>18.360000000000003</v>
      </c>
      <c r="Q103" s="10">
        <f t="shared" si="7"/>
        <v>28.900000000000002</v>
      </c>
      <c r="R103" s="10">
        <f t="shared" si="6"/>
        <v>40.800000000000004</v>
      </c>
      <c r="S103" s="10">
        <f t="shared" si="6"/>
        <v>53.720000000000006</v>
      </c>
      <c r="T103" s="10">
        <f t="shared" si="6"/>
        <v>68.34</v>
      </c>
      <c r="U103" s="10">
        <f t="shared" si="6"/>
        <v>83.64</v>
      </c>
      <c r="V103" s="10">
        <f t="shared" si="6"/>
        <v>100.64</v>
      </c>
      <c r="W103" s="10">
        <f t="shared" si="6"/>
        <v>118.66000000000001</v>
      </c>
      <c r="X103" s="10">
        <f t="shared" si="3"/>
        <v>138.04000000000002</v>
      </c>
      <c r="Y103" s="10">
        <f t="shared" si="3"/>
        <v>158.78</v>
      </c>
    </row>
    <row r="104" spans="1:25" x14ac:dyDescent="0.2">
      <c r="A104" s="1" t="str">
        <f>LEFT(RIB_DATA!A104,4)&amp;"G"&amp;MID(RIB_DATA!A104,6,SEARCH("-",RIB_DATA!A104,1)-6)&amp;"-N/A"</f>
        <v>9025G60-N/A</v>
      </c>
      <c r="B104" s="1">
        <f>+RIB_DATA!B104*0%</f>
        <v>0</v>
      </c>
      <c r="C104" s="1">
        <f>+RIB_DATA!C104*0%</f>
        <v>0</v>
      </c>
      <c r="D104" s="1">
        <f>+RIB_DATA!D104*0%</f>
        <v>0</v>
      </c>
      <c r="E104" s="1">
        <f>+RIB_DATA!E104*0%</f>
        <v>0</v>
      </c>
      <c r="F104" s="1">
        <f>+RIB_DATA!F104*0%</f>
        <v>0</v>
      </c>
      <c r="G104" s="1">
        <f>+RIB_DATA!G104*0%</f>
        <v>0</v>
      </c>
      <c r="H104" s="1">
        <f>+RIB_DATA!H104*0%</f>
        <v>0</v>
      </c>
      <c r="I104" s="1">
        <f>+RIB_DATA!I104*0%</f>
        <v>0</v>
      </c>
      <c r="J104" s="1">
        <f>+RIB_DATA!J104*0%</f>
        <v>0</v>
      </c>
      <c r="K104" s="1">
        <f>+RIB_DATA!K104*0%</f>
        <v>0</v>
      </c>
      <c r="L104" s="1">
        <f>+RIB_DATA!L104*0%</f>
        <v>0</v>
      </c>
      <c r="N104" s="1" t="str">
        <f t="shared" si="5"/>
        <v>9025G60-N/A</v>
      </c>
      <c r="O104" s="10">
        <f t="shared" si="7"/>
        <v>0</v>
      </c>
      <c r="P104" s="10">
        <f t="shared" si="7"/>
        <v>0</v>
      </c>
      <c r="Q104" s="10">
        <f t="shared" si="7"/>
        <v>0</v>
      </c>
      <c r="R104" s="10">
        <f t="shared" si="6"/>
        <v>0</v>
      </c>
      <c r="S104" s="10">
        <f t="shared" si="6"/>
        <v>0</v>
      </c>
      <c r="T104" s="10">
        <f t="shared" si="6"/>
        <v>0</v>
      </c>
      <c r="U104" s="10">
        <f t="shared" si="6"/>
        <v>0</v>
      </c>
      <c r="V104" s="10">
        <f t="shared" si="6"/>
        <v>0</v>
      </c>
      <c r="W104" s="10">
        <f t="shared" si="6"/>
        <v>0</v>
      </c>
      <c r="X104" s="10">
        <f t="shared" si="3"/>
        <v>0</v>
      </c>
      <c r="Y104" s="10">
        <f t="shared" si="3"/>
        <v>0</v>
      </c>
    </row>
    <row r="105" spans="1:25" x14ac:dyDescent="0.2">
      <c r="A105" s="1" t="str">
        <f>LEFT(RIB_DATA!A105,4)&amp;"G"&amp;MID(RIB_DATA!A105,6,SEARCH("-",RIB_DATA!A105,1)-6)</f>
        <v>9025G60</v>
      </c>
      <c r="B105" s="1">
        <f>+RIB_DATA!B105*34%</f>
        <v>14.96</v>
      </c>
      <c r="C105" s="1">
        <f>+RIB_DATA!C105*34%</f>
        <v>27.200000000000003</v>
      </c>
      <c r="D105" s="1">
        <f>+RIB_DATA!D105*34%</f>
        <v>40.800000000000004</v>
      </c>
      <c r="E105" s="1">
        <f>+RIB_DATA!E105*34%</f>
        <v>55.080000000000005</v>
      </c>
      <c r="F105" s="1">
        <f>+RIB_DATA!F105*34%</f>
        <v>70.38000000000001</v>
      </c>
      <c r="G105" s="1">
        <f>+RIB_DATA!G105*34%</f>
        <v>86.7</v>
      </c>
      <c r="H105" s="1">
        <f>+RIB_DATA!H105*34%</f>
        <v>104.04</v>
      </c>
      <c r="I105" s="1">
        <f>+RIB_DATA!I105*34%</f>
        <v>122.06</v>
      </c>
      <c r="J105" s="1">
        <f>+RIB_DATA!J105*34%</f>
        <v>141.44</v>
      </c>
      <c r="K105" s="1">
        <f>+RIB_DATA!K105*34%</f>
        <v>161.5</v>
      </c>
      <c r="L105" s="1">
        <f>+RIB_DATA!L105*34%</f>
        <v>182.58</v>
      </c>
      <c r="N105" s="1" t="str">
        <f t="shared" si="5"/>
        <v>9025G60</v>
      </c>
      <c r="O105" s="10">
        <f t="shared" si="7"/>
        <v>14.96</v>
      </c>
      <c r="P105" s="10">
        <f t="shared" si="7"/>
        <v>27.200000000000003</v>
      </c>
      <c r="Q105" s="10">
        <f t="shared" si="7"/>
        <v>40.800000000000004</v>
      </c>
      <c r="R105" s="10">
        <f t="shared" si="6"/>
        <v>55.080000000000005</v>
      </c>
      <c r="S105" s="10">
        <f t="shared" si="6"/>
        <v>70.38000000000001</v>
      </c>
      <c r="T105" s="10">
        <f t="shared" si="6"/>
        <v>86.7</v>
      </c>
      <c r="U105" s="10">
        <f t="shared" si="6"/>
        <v>104.04</v>
      </c>
      <c r="V105" s="10">
        <f t="shared" si="6"/>
        <v>122.06</v>
      </c>
      <c r="W105" s="10">
        <f t="shared" si="6"/>
        <v>141.44</v>
      </c>
      <c r="X105" s="10">
        <f t="shared" si="3"/>
        <v>161.5</v>
      </c>
      <c r="Y105" s="10">
        <f t="shared" si="3"/>
        <v>182.58</v>
      </c>
    </row>
    <row r="106" spans="1:25" x14ac:dyDescent="0.2">
      <c r="A106" s="1" t="str">
        <f>LEFT(RIB_DATA!A106,4)&amp;"G"&amp;MID(RIB_DATA!A106,6,SEARCH("-",RIB_DATA!A106,1)-6)</f>
        <v>9025G76</v>
      </c>
      <c r="B106" s="1">
        <f>+RIB_DATA!B106*37%</f>
        <v>21.83</v>
      </c>
      <c r="C106" s="1">
        <f>+RIB_DATA!C106*37%</f>
        <v>38.479999999999997</v>
      </c>
      <c r="D106" s="1">
        <f>+RIB_DATA!D106*37%</f>
        <v>55.87</v>
      </c>
      <c r="E106" s="1">
        <f>+RIB_DATA!E106*37%</f>
        <v>74</v>
      </c>
      <c r="F106" s="1">
        <f>+RIB_DATA!F106*37%</f>
        <v>92.87</v>
      </c>
      <c r="G106" s="1">
        <f>+RIB_DATA!G106*37%</f>
        <v>112.85</v>
      </c>
      <c r="H106" s="1">
        <f>+RIB_DATA!H106*37%</f>
        <v>133.94</v>
      </c>
      <c r="I106" s="1">
        <f>+RIB_DATA!I106*37%</f>
        <v>155.77000000000001</v>
      </c>
      <c r="J106" s="1">
        <f>+RIB_DATA!J106*37%</f>
        <v>178.34</v>
      </c>
      <c r="K106" s="1">
        <f>+RIB_DATA!K106*37%</f>
        <v>202.02</v>
      </c>
      <c r="L106" s="1">
        <f>+RIB_DATA!L106*37%</f>
        <v>226.44</v>
      </c>
      <c r="N106" s="1" t="str">
        <f t="shared" si="5"/>
        <v>9025G76</v>
      </c>
      <c r="O106" s="10">
        <f t="shared" si="7"/>
        <v>21.83</v>
      </c>
      <c r="P106" s="10">
        <f t="shared" si="7"/>
        <v>38.479999999999997</v>
      </c>
      <c r="Q106" s="10">
        <f t="shared" si="7"/>
        <v>55.87</v>
      </c>
      <c r="R106" s="10">
        <f t="shared" si="6"/>
        <v>74</v>
      </c>
      <c r="S106" s="10">
        <f t="shared" si="6"/>
        <v>92.87</v>
      </c>
      <c r="T106" s="10">
        <f t="shared" si="6"/>
        <v>112.85</v>
      </c>
      <c r="U106" s="10">
        <f t="shared" si="6"/>
        <v>133.94</v>
      </c>
      <c r="V106" s="10">
        <f t="shared" si="6"/>
        <v>155.77000000000001</v>
      </c>
      <c r="W106" s="10">
        <f t="shared" si="6"/>
        <v>178.34</v>
      </c>
      <c r="X106" s="10">
        <f t="shared" si="3"/>
        <v>202.02</v>
      </c>
      <c r="Y106" s="10">
        <f t="shared" si="3"/>
        <v>226.44</v>
      </c>
    </row>
    <row r="107" spans="1:25" x14ac:dyDescent="0.2">
      <c r="A107" s="1" t="str">
        <f>LEFT(RIB_DATA!A107,4)&amp;"G"&amp;MID(RIB_DATA!A107,6,SEARCH("-",RIB_DATA!A107,1)-6)</f>
        <v>9025G101</v>
      </c>
      <c r="B107" s="1">
        <f>+RIB_DATA!B107*41%</f>
        <v>40.18</v>
      </c>
      <c r="C107" s="1">
        <f>+RIB_DATA!C107*41%</f>
        <v>65.19</v>
      </c>
      <c r="D107" s="1">
        <f>+RIB_DATA!D107*41%</f>
        <v>89.789999999999992</v>
      </c>
      <c r="E107" s="1">
        <f>+RIB_DATA!E107*41%</f>
        <v>114.8</v>
      </c>
      <c r="F107" s="1">
        <f>+RIB_DATA!F107*41%</f>
        <v>139.81</v>
      </c>
      <c r="G107" s="1">
        <f>+RIB_DATA!G107*41%</f>
        <v>165.23</v>
      </c>
      <c r="H107" s="1">
        <f>+RIB_DATA!H107*41%</f>
        <v>191.47</v>
      </c>
      <c r="I107" s="1">
        <f>+RIB_DATA!I107*41%</f>
        <v>218.11999999999998</v>
      </c>
      <c r="J107" s="1">
        <f>+RIB_DATA!J107*41%</f>
        <v>245.17999999999998</v>
      </c>
      <c r="K107" s="1">
        <f>+RIB_DATA!K107*41%</f>
        <v>273.06</v>
      </c>
      <c r="L107" s="1">
        <f>+RIB_DATA!L107*41%</f>
        <v>301.34999999999997</v>
      </c>
      <c r="N107" s="1" t="str">
        <f t="shared" si="5"/>
        <v>9025G101</v>
      </c>
      <c r="O107" s="10">
        <f t="shared" si="7"/>
        <v>40.18</v>
      </c>
      <c r="P107" s="10">
        <f t="shared" si="7"/>
        <v>65.19</v>
      </c>
      <c r="Q107" s="10">
        <f t="shared" si="7"/>
        <v>89.789999999999992</v>
      </c>
      <c r="R107" s="10">
        <f t="shared" si="6"/>
        <v>114.8</v>
      </c>
      <c r="S107" s="10">
        <f t="shared" si="6"/>
        <v>139.81</v>
      </c>
      <c r="T107" s="10">
        <f t="shared" si="6"/>
        <v>165.23</v>
      </c>
      <c r="U107" s="10">
        <f t="shared" si="6"/>
        <v>191.47</v>
      </c>
      <c r="V107" s="10">
        <f t="shared" si="6"/>
        <v>218.11999999999998</v>
      </c>
      <c r="W107" s="10">
        <f t="shared" si="6"/>
        <v>245.17999999999998</v>
      </c>
      <c r="X107" s="10">
        <f t="shared" si="3"/>
        <v>273.06</v>
      </c>
      <c r="Y107" s="10">
        <f t="shared" si="3"/>
        <v>301.34999999999997</v>
      </c>
    </row>
    <row r="108" spans="1:25" x14ac:dyDescent="0.2">
      <c r="A108" s="1" t="str">
        <f>LEFT(RIB_DATA!A108,4)&amp;"G"&amp;MID(RIB_DATA!A108,6,SEARCH("-",RIB_DATA!A108,1)-6)&amp;"-N/A"</f>
        <v>8525G33-N/A</v>
      </c>
      <c r="B108" s="1">
        <f>+RIB_DATA!B108*0%</f>
        <v>0</v>
      </c>
      <c r="C108" s="1">
        <f>+RIB_DATA!C108*0%</f>
        <v>0</v>
      </c>
      <c r="D108" s="1">
        <f>+RIB_DATA!D108*0%</f>
        <v>0</v>
      </c>
      <c r="E108" s="1">
        <f>+RIB_DATA!E108*0%</f>
        <v>0</v>
      </c>
      <c r="F108" s="1">
        <f>+RIB_DATA!F108*0%</f>
        <v>0</v>
      </c>
      <c r="G108" s="1">
        <f>+RIB_DATA!G108*0%</f>
        <v>0</v>
      </c>
      <c r="H108" s="1">
        <f>+RIB_DATA!H108*0%</f>
        <v>0</v>
      </c>
      <c r="I108" s="1">
        <f>+RIB_DATA!I108*0%</f>
        <v>0</v>
      </c>
      <c r="J108" s="1">
        <f>+RIB_DATA!J108*0%</f>
        <v>0</v>
      </c>
      <c r="K108" s="1">
        <f>+RIB_DATA!K108*0%</f>
        <v>0</v>
      </c>
      <c r="L108" s="1">
        <f>+RIB_DATA!L108*0%</f>
        <v>0</v>
      </c>
      <c r="N108" s="1" t="str">
        <f t="shared" si="5"/>
        <v>8525G33-N/A</v>
      </c>
      <c r="O108" s="10">
        <f t="shared" si="7"/>
        <v>0</v>
      </c>
      <c r="P108" s="10">
        <f t="shared" si="7"/>
        <v>0</v>
      </c>
      <c r="Q108" s="10">
        <f t="shared" si="7"/>
        <v>0</v>
      </c>
      <c r="R108" s="10">
        <f t="shared" si="6"/>
        <v>0</v>
      </c>
      <c r="S108" s="10">
        <f t="shared" si="6"/>
        <v>0</v>
      </c>
      <c r="T108" s="10">
        <f t="shared" si="6"/>
        <v>0</v>
      </c>
      <c r="U108" s="10">
        <f t="shared" si="6"/>
        <v>0</v>
      </c>
      <c r="V108" s="10">
        <f t="shared" si="6"/>
        <v>0</v>
      </c>
      <c r="W108" s="10">
        <f t="shared" si="6"/>
        <v>0</v>
      </c>
      <c r="X108" s="10">
        <f t="shared" si="3"/>
        <v>0</v>
      </c>
      <c r="Y108" s="10">
        <f t="shared" si="3"/>
        <v>0</v>
      </c>
    </row>
    <row r="109" spans="1:25" x14ac:dyDescent="0.2">
      <c r="A109" s="1" t="str">
        <f>LEFT(RIB_DATA!A109,4)&amp;"G"&amp;MID(RIB_DATA!A109,6,SEARCH("-",RIB_DATA!A109,1)-6)</f>
        <v>8525G33</v>
      </c>
      <c r="B109" s="1">
        <f>+RIB_DATA!B109*29%</f>
        <v>16.82</v>
      </c>
      <c r="C109" s="1">
        <f>+RIB_DATA!C109*29%</f>
        <v>26.389999999999997</v>
      </c>
      <c r="D109" s="1">
        <f>+RIB_DATA!D109*29%</f>
        <v>35.089999999999996</v>
      </c>
      <c r="E109" s="1">
        <f>+RIB_DATA!E109*29%</f>
        <v>44.08</v>
      </c>
      <c r="F109" s="1">
        <f>+RIB_DATA!F109*29%</f>
        <v>52.779999999999994</v>
      </c>
      <c r="G109" s="1">
        <f>+RIB_DATA!G109*29%</f>
        <v>61.48</v>
      </c>
      <c r="H109" s="1">
        <f>+RIB_DATA!H109*29%</f>
        <v>70.47</v>
      </c>
      <c r="I109" s="1">
        <f>+RIB_DATA!I109*29%</f>
        <v>79.169999999999987</v>
      </c>
      <c r="J109" s="1">
        <f>+RIB_DATA!J109*29%</f>
        <v>88.16</v>
      </c>
      <c r="K109" s="1">
        <f>+RIB_DATA!K109*29%</f>
        <v>97.44</v>
      </c>
      <c r="L109" s="1">
        <f>+RIB_DATA!L109*29%</f>
        <v>0</v>
      </c>
      <c r="N109" s="1" t="str">
        <f t="shared" si="5"/>
        <v>8525G33</v>
      </c>
      <c r="O109" s="10">
        <f t="shared" si="7"/>
        <v>16.82</v>
      </c>
      <c r="P109" s="10">
        <f t="shared" si="7"/>
        <v>26.389999999999997</v>
      </c>
      <c r="Q109" s="10">
        <f t="shared" si="7"/>
        <v>35.089999999999996</v>
      </c>
      <c r="R109" s="10">
        <f t="shared" si="6"/>
        <v>44.08</v>
      </c>
      <c r="S109" s="10">
        <f t="shared" si="6"/>
        <v>52.779999999999994</v>
      </c>
      <c r="T109" s="10">
        <f t="shared" si="6"/>
        <v>61.48</v>
      </c>
      <c r="U109" s="10">
        <f t="shared" si="6"/>
        <v>70.47</v>
      </c>
      <c r="V109" s="10">
        <f t="shared" si="6"/>
        <v>79.169999999999987</v>
      </c>
      <c r="W109" s="10">
        <f t="shared" si="6"/>
        <v>88.16</v>
      </c>
      <c r="X109" s="10">
        <f t="shared" si="3"/>
        <v>97.44</v>
      </c>
      <c r="Y109" s="10">
        <f t="shared" si="3"/>
        <v>0</v>
      </c>
    </row>
    <row r="110" spans="1:25" x14ac:dyDescent="0.2">
      <c r="A110" s="1" t="str">
        <f>LEFT(RIB_DATA!A110,4)&amp;"G"&amp;MID(RIB_DATA!A110,6,SEARCH("-",RIB_DATA!A110,1)-6)&amp;"-N/A"</f>
        <v>8525G42-N/A</v>
      </c>
      <c r="B110" s="1">
        <f>+RIB_DATA!B110*0%</f>
        <v>0</v>
      </c>
      <c r="C110" s="1">
        <f>+RIB_DATA!C110*0%</f>
        <v>0</v>
      </c>
      <c r="D110" s="1">
        <f>+RIB_DATA!D110*0%</f>
        <v>0</v>
      </c>
      <c r="E110" s="1">
        <f>+RIB_DATA!E110*0%</f>
        <v>0</v>
      </c>
      <c r="F110" s="1">
        <f>+RIB_DATA!F110*0%</f>
        <v>0</v>
      </c>
      <c r="G110" s="1">
        <f>+RIB_DATA!G110*0%</f>
        <v>0</v>
      </c>
      <c r="H110" s="1">
        <f>+RIB_DATA!H110*0%</f>
        <v>0</v>
      </c>
      <c r="I110" s="1">
        <f>+RIB_DATA!I110*0%</f>
        <v>0</v>
      </c>
      <c r="J110" s="1">
        <f>+RIB_DATA!J110*0%</f>
        <v>0</v>
      </c>
      <c r="K110" s="1">
        <f>+RIB_DATA!K110*0%</f>
        <v>0</v>
      </c>
      <c r="L110" s="1">
        <f>+RIB_DATA!L110*0%</f>
        <v>0</v>
      </c>
      <c r="N110" s="1" t="str">
        <f t="shared" si="5"/>
        <v>8525G42-N/A</v>
      </c>
      <c r="O110" s="10">
        <f t="shared" si="7"/>
        <v>0</v>
      </c>
      <c r="P110" s="10">
        <f t="shared" si="7"/>
        <v>0</v>
      </c>
      <c r="Q110" s="10">
        <f t="shared" si="7"/>
        <v>0</v>
      </c>
      <c r="R110" s="10">
        <f t="shared" si="6"/>
        <v>0</v>
      </c>
      <c r="S110" s="10">
        <f t="shared" si="6"/>
        <v>0</v>
      </c>
      <c r="T110" s="10">
        <f t="shared" si="6"/>
        <v>0</v>
      </c>
      <c r="U110" s="10">
        <f t="shared" si="6"/>
        <v>0</v>
      </c>
      <c r="V110" s="10">
        <f t="shared" si="6"/>
        <v>0</v>
      </c>
      <c r="W110" s="10">
        <f t="shared" si="6"/>
        <v>0</v>
      </c>
      <c r="X110" s="10">
        <f t="shared" si="3"/>
        <v>0</v>
      </c>
      <c r="Y110" s="10">
        <f t="shared" si="3"/>
        <v>0</v>
      </c>
    </row>
    <row r="111" spans="1:25" x14ac:dyDescent="0.2">
      <c r="A111" s="1" t="str">
        <f>LEFT(RIB_DATA!A111,4)&amp;"G"&amp;MID(RIB_DATA!A111,6,SEARCH("-",RIB_DATA!A111,1)-6)</f>
        <v>8525G48</v>
      </c>
      <c r="B111" s="1">
        <f>+RIB_DATA!B111*34%</f>
        <v>9.1800000000000015</v>
      </c>
      <c r="C111" s="1">
        <f>+RIB_DATA!C111*34%</f>
        <v>18.02</v>
      </c>
      <c r="D111" s="1">
        <f>+RIB_DATA!D111*34%</f>
        <v>28.560000000000002</v>
      </c>
      <c r="E111" s="1">
        <f>+RIB_DATA!E111*34%</f>
        <v>40.46</v>
      </c>
      <c r="F111" s="1">
        <f>+RIB_DATA!F111*34%</f>
        <v>53.720000000000006</v>
      </c>
      <c r="G111" s="1">
        <f>+RIB_DATA!G111*34%</f>
        <v>68.34</v>
      </c>
      <c r="H111" s="1">
        <f>+RIB_DATA!H111*34%</f>
        <v>84.320000000000007</v>
      </c>
      <c r="I111" s="1">
        <f>+RIB_DATA!I111*34%</f>
        <v>101.32000000000001</v>
      </c>
      <c r="J111" s="1">
        <f>+RIB_DATA!J111*34%</f>
        <v>120.02000000000001</v>
      </c>
      <c r="K111" s="1">
        <f>+RIB_DATA!K111*34%</f>
        <v>139.74</v>
      </c>
      <c r="L111" s="1">
        <f>+RIB_DATA!L111*34%</f>
        <v>0</v>
      </c>
      <c r="N111" s="1" t="str">
        <f t="shared" si="5"/>
        <v>8525G48</v>
      </c>
      <c r="O111" s="10">
        <f t="shared" si="7"/>
        <v>9.1800000000000015</v>
      </c>
      <c r="P111" s="10">
        <f t="shared" si="7"/>
        <v>18.02</v>
      </c>
      <c r="Q111" s="10">
        <f t="shared" si="7"/>
        <v>28.560000000000002</v>
      </c>
      <c r="R111" s="10">
        <f t="shared" si="6"/>
        <v>40.46</v>
      </c>
      <c r="S111" s="10">
        <f t="shared" si="6"/>
        <v>53.720000000000006</v>
      </c>
      <c r="T111" s="10">
        <f t="shared" si="6"/>
        <v>68.34</v>
      </c>
      <c r="U111" s="10">
        <f t="shared" si="6"/>
        <v>84.320000000000007</v>
      </c>
      <c r="V111" s="10">
        <f t="shared" si="6"/>
        <v>101.32000000000001</v>
      </c>
      <c r="W111" s="10">
        <f t="shared" si="6"/>
        <v>120.02000000000001</v>
      </c>
      <c r="X111" s="10">
        <f t="shared" si="3"/>
        <v>139.74</v>
      </c>
      <c r="Y111" s="10">
        <f t="shared" si="3"/>
        <v>0</v>
      </c>
    </row>
    <row r="112" spans="1:25" x14ac:dyDescent="0.2">
      <c r="A112" s="1" t="str">
        <f>LEFT(RIB_DATA!A112,4)&amp;"G"&amp;MID(RIB_DATA!A112,6,SEARCH("-",RIB_DATA!A112,1)-6)&amp;"-N/A"</f>
        <v>8525G60-N/A</v>
      </c>
      <c r="B112" s="1">
        <f>+RIB_DATA!B112*0%</f>
        <v>0</v>
      </c>
      <c r="C112" s="1">
        <f>+RIB_DATA!C112*0%</f>
        <v>0</v>
      </c>
      <c r="D112" s="1">
        <f>+RIB_DATA!D112*0%</f>
        <v>0</v>
      </c>
      <c r="E112" s="1">
        <f>+RIB_DATA!E112*0%</f>
        <v>0</v>
      </c>
      <c r="F112" s="1">
        <f>+RIB_DATA!F112*0%</f>
        <v>0</v>
      </c>
      <c r="G112" s="1">
        <f>+RIB_DATA!G112*0%</f>
        <v>0</v>
      </c>
      <c r="H112" s="1">
        <f>+RIB_DATA!H112*0%</f>
        <v>0</v>
      </c>
      <c r="I112" s="1">
        <f>+RIB_DATA!I112*0%</f>
        <v>0</v>
      </c>
      <c r="J112" s="1">
        <f>+RIB_DATA!J112*0%</f>
        <v>0</v>
      </c>
      <c r="K112" s="1">
        <f>+RIB_DATA!K112*0%</f>
        <v>0</v>
      </c>
      <c r="L112" s="1">
        <f>+RIB_DATA!L112*0%</f>
        <v>0</v>
      </c>
      <c r="N112" s="1" t="str">
        <f t="shared" si="5"/>
        <v>8525G60-N/A</v>
      </c>
      <c r="O112" s="10">
        <f t="shared" si="7"/>
        <v>0</v>
      </c>
      <c r="P112" s="10">
        <f t="shared" si="7"/>
        <v>0</v>
      </c>
      <c r="Q112" s="10">
        <f t="shared" si="7"/>
        <v>0</v>
      </c>
      <c r="R112" s="10">
        <f t="shared" si="6"/>
        <v>0</v>
      </c>
      <c r="S112" s="10">
        <f t="shared" si="6"/>
        <v>0</v>
      </c>
      <c r="T112" s="10">
        <f t="shared" si="6"/>
        <v>0</v>
      </c>
      <c r="U112" s="10">
        <f t="shared" si="6"/>
        <v>0</v>
      </c>
      <c r="V112" s="10">
        <f t="shared" si="6"/>
        <v>0</v>
      </c>
      <c r="W112" s="10">
        <f t="shared" si="6"/>
        <v>0</v>
      </c>
      <c r="X112" s="10">
        <f t="shared" si="3"/>
        <v>0</v>
      </c>
      <c r="Y112" s="10">
        <f t="shared" si="3"/>
        <v>0</v>
      </c>
    </row>
    <row r="113" spans="1:25" x14ac:dyDescent="0.2">
      <c r="A113" s="1" t="str">
        <f>LEFT(RIB_DATA!A113,4)&amp;"G"&amp;MID(RIB_DATA!A113,6,SEARCH("-",RIB_DATA!A113,1)-6)</f>
        <v>8525G60</v>
      </c>
      <c r="B113" s="1">
        <f>+RIB_DATA!B113*34%</f>
        <v>14.280000000000001</v>
      </c>
      <c r="C113" s="1">
        <f>+RIB_DATA!C113*34%</f>
        <v>26.520000000000003</v>
      </c>
      <c r="D113" s="1">
        <f>+RIB_DATA!D113*34%</f>
        <v>39.78</v>
      </c>
      <c r="E113" s="1">
        <f>+RIB_DATA!E113*34%</f>
        <v>54.06</v>
      </c>
      <c r="F113" s="1">
        <f>+RIB_DATA!F113*34%</f>
        <v>69.36</v>
      </c>
      <c r="G113" s="1">
        <f>+RIB_DATA!G113*34%</f>
        <v>85.68</v>
      </c>
      <c r="H113" s="1">
        <f>+RIB_DATA!H113*34%</f>
        <v>103.02000000000001</v>
      </c>
      <c r="I113" s="1">
        <f>+RIB_DATA!I113*34%</f>
        <v>121.72000000000001</v>
      </c>
      <c r="J113" s="1">
        <f>+RIB_DATA!J113*34%</f>
        <v>141.10000000000002</v>
      </c>
      <c r="K113" s="1">
        <f>+RIB_DATA!K113*34%</f>
        <v>161.5</v>
      </c>
      <c r="L113" s="1">
        <f>+RIB_DATA!L113*34%</f>
        <v>0</v>
      </c>
      <c r="N113" s="1" t="str">
        <f t="shared" si="5"/>
        <v>8525G60</v>
      </c>
      <c r="O113" s="10">
        <f t="shared" si="7"/>
        <v>14.280000000000001</v>
      </c>
      <c r="P113" s="10">
        <f t="shared" si="7"/>
        <v>26.520000000000003</v>
      </c>
      <c r="Q113" s="10">
        <f t="shared" si="7"/>
        <v>39.78</v>
      </c>
      <c r="R113" s="10">
        <f t="shared" si="6"/>
        <v>54.06</v>
      </c>
      <c r="S113" s="10">
        <f t="shared" si="6"/>
        <v>69.36</v>
      </c>
      <c r="T113" s="10">
        <f t="shared" si="6"/>
        <v>85.68</v>
      </c>
      <c r="U113" s="10">
        <f t="shared" si="6"/>
        <v>103.02000000000001</v>
      </c>
      <c r="V113" s="10">
        <f t="shared" si="6"/>
        <v>121.72000000000001</v>
      </c>
      <c r="W113" s="10">
        <f t="shared" si="6"/>
        <v>141.10000000000002</v>
      </c>
      <c r="X113" s="10">
        <f t="shared" si="6"/>
        <v>161.5</v>
      </c>
      <c r="Y113" s="10">
        <f t="shared" si="6"/>
        <v>0</v>
      </c>
    </row>
    <row r="114" spans="1:25" x14ac:dyDescent="0.2">
      <c r="A114" s="1" t="str">
        <f>LEFT(RIB_DATA!A114,4)&amp;"G"&amp;MID(RIB_DATA!A114,6,SEARCH("-",RIB_DATA!A114,1)-6)</f>
        <v>8525G76</v>
      </c>
      <c r="B114" s="1">
        <f>+RIB_DATA!B114*37%</f>
        <v>20.72</v>
      </c>
      <c r="C114" s="1">
        <f>+RIB_DATA!C114*37%</f>
        <v>37</v>
      </c>
      <c r="D114" s="1">
        <f>+RIB_DATA!D114*37%</f>
        <v>54.019999999999996</v>
      </c>
      <c r="E114" s="1">
        <f>+RIB_DATA!E114*37%</f>
        <v>72.150000000000006</v>
      </c>
      <c r="F114" s="1">
        <f>+RIB_DATA!F114*37%</f>
        <v>91.02</v>
      </c>
      <c r="G114" s="1">
        <f>+RIB_DATA!G114*37%</f>
        <v>111</v>
      </c>
      <c r="H114" s="1">
        <f>+RIB_DATA!H114*37%</f>
        <v>131.72</v>
      </c>
      <c r="I114" s="1">
        <f>+RIB_DATA!I114*37%</f>
        <v>153.55000000000001</v>
      </c>
      <c r="J114" s="1">
        <f>+RIB_DATA!J114*37%</f>
        <v>176.49</v>
      </c>
      <c r="K114" s="1">
        <f>+RIB_DATA!K114*37%</f>
        <v>200.17</v>
      </c>
      <c r="L114" s="1">
        <f>+RIB_DATA!L114*37%</f>
        <v>0</v>
      </c>
      <c r="N114" s="1" t="str">
        <f t="shared" si="5"/>
        <v>8525G76</v>
      </c>
      <c r="O114" s="10">
        <f t="shared" si="7"/>
        <v>20.72</v>
      </c>
      <c r="P114" s="10">
        <f t="shared" si="7"/>
        <v>37</v>
      </c>
      <c r="Q114" s="10">
        <f t="shared" si="7"/>
        <v>54.019999999999996</v>
      </c>
      <c r="R114" s="10">
        <f t="shared" si="6"/>
        <v>72.150000000000006</v>
      </c>
      <c r="S114" s="10">
        <f t="shared" si="6"/>
        <v>91.02</v>
      </c>
      <c r="T114" s="10">
        <f t="shared" si="6"/>
        <v>111</v>
      </c>
      <c r="U114" s="10">
        <f t="shared" si="6"/>
        <v>131.72</v>
      </c>
      <c r="V114" s="10">
        <f t="shared" si="6"/>
        <v>153.55000000000001</v>
      </c>
      <c r="W114" s="10">
        <f t="shared" si="6"/>
        <v>176.49</v>
      </c>
      <c r="X114" s="10">
        <f t="shared" si="6"/>
        <v>200.17</v>
      </c>
      <c r="Y114" s="10">
        <f t="shared" si="6"/>
        <v>0</v>
      </c>
    </row>
    <row r="115" spans="1:25" x14ac:dyDescent="0.2">
      <c r="A115" s="1" t="str">
        <f>LEFT(RIB_DATA!A115,4)&amp;"G"&amp;MID(RIB_DATA!A115,6,SEARCH("-",RIB_DATA!A115,1)-6)</f>
        <v>8525G101</v>
      </c>
      <c r="B115" s="1">
        <f>+RIB_DATA!B115*41%</f>
        <v>37.72</v>
      </c>
      <c r="C115" s="1">
        <f>+RIB_DATA!C115*41%</f>
        <v>62.319999999999993</v>
      </c>
      <c r="D115" s="1">
        <f>+RIB_DATA!D115*41%</f>
        <v>86.1</v>
      </c>
      <c r="E115" s="1">
        <f>+RIB_DATA!E115*41%</f>
        <v>109.88</v>
      </c>
      <c r="F115" s="1">
        <f>+RIB_DATA!F115*41%</f>
        <v>134.47999999999999</v>
      </c>
      <c r="G115" s="1">
        <f>+RIB_DATA!G115*41%</f>
        <v>159.48999999999998</v>
      </c>
      <c r="H115" s="1">
        <f>+RIB_DATA!H115*41%</f>
        <v>185.32</v>
      </c>
      <c r="I115" s="1">
        <f>+RIB_DATA!I115*41%</f>
        <v>211.55999999999997</v>
      </c>
      <c r="J115" s="1">
        <f>+RIB_DATA!J115*41%</f>
        <v>238.20999999999998</v>
      </c>
      <c r="K115" s="1">
        <f>+RIB_DATA!K115*41%</f>
        <v>265.68</v>
      </c>
      <c r="L115" s="1">
        <f>+RIB_DATA!L115*41%</f>
        <v>0</v>
      </c>
      <c r="N115" s="1" t="str">
        <f t="shared" si="5"/>
        <v>8525G101</v>
      </c>
      <c r="O115" s="10">
        <f t="shared" si="7"/>
        <v>37.72</v>
      </c>
      <c r="P115" s="10">
        <f t="shared" si="7"/>
        <v>62.319999999999993</v>
      </c>
      <c r="Q115" s="10">
        <f t="shared" si="7"/>
        <v>86.1</v>
      </c>
      <c r="R115" s="10">
        <f t="shared" si="6"/>
        <v>109.88</v>
      </c>
      <c r="S115" s="10">
        <f t="shared" si="6"/>
        <v>134.47999999999999</v>
      </c>
      <c r="T115" s="10">
        <f t="shared" si="6"/>
        <v>159.48999999999998</v>
      </c>
      <c r="U115" s="10">
        <f t="shared" si="6"/>
        <v>185.32</v>
      </c>
      <c r="V115" s="10">
        <f t="shared" si="6"/>
        <v>211.55999999999997</v>
      </c>
      <c r="W115" s="10">
        <f t="shared" si="6"/>
        <v>238.20999999999998</v>
      </c>
      <c r="X115" s="10">
        <f t="shared" si="6"/>
        <v>265.68</v>
      </c>
      <c r="Y115" s="10">
        <f t="shared" si="6"/>
        <v>0</v>
      </c>
    </row>
    <row r="116" spans="1:25" x14ac:dyDescent="0.2">
      <c r="A116" s="1" t="str">
        <f>LEFT(RIB_DATA!A116,4)&amp;"G"&amp;MID(RIB_DATA!A116,6,SEARCH("-",RIB_DATA!A116,1)-6)&amp;"-N/A"</f>
        <v>8025G33-N/A</v>
      </c>
      <c r="B116" s="1">
        <f>+RIB_DATA!B116*0%</f>
        <v>0</v>
      </c>
      <c r="C116" s="1">
        <f>+RIB_DATA!C116*0%</f>
        <v>0</v>
      </c>
      <c r="D116" s="1">
        <f>+RIB_DATA!D116*0%</f>
        <v>0</v>
      </c>
      <c r="E116" s="1">
        <f>+RIB_DATA!E116*0%</f>
        <v>0</v>
      </c>
      <c r="F116" s="1">
        <f>+RIB_DATA!F116*0%</f>
        <v>0</v>
      </c>
      <c r="G116" s="1">
        <f>+RIB_DATA!G116*0%</f>
        <v>0</v>
      </c>
      <c r="H116" s="1">
        <f>+RIB_DATA!H116*0%</f>
        <v>0</v>
      </c>
      <c r="I116" s="1">
        <f>+RIB_DATA!I116*0%</f>
        <v>0</v>
      </c>
      <c r="J116" s="1">
        <f>+RIB_DATA!J116*0%</f>
        <v>0</v>
      </c>
      <c r="K116" s="1">
        <f>+RIB_DATA!K116*0%</f>
        <v>0</v>
      </c>
      <c r="L116" s="1">
        <f>+RIB_DATA!L116*0%</f>
        <v>0</v>
      </c>
      <c r="N116" s="1" t="str">
        <f t="shared" si="5"/>
        <v>8025G33-N/A</v>
      </c>
      <c r="O116" s="10">
        <f t="shared" si="7"/>
        <v>0</v>
      </c>
      <c r="P116" s="10">
        <f t="shared" si="7"/>
        <v>0</v>
      </c>
      <c r="Q116" s="10">
        <f t="shared" si="7"/>
        <v>0</v>
      </c>
      <c r="R116" s="10">
        <f t="shared" si="6"/>
        <v>0</v>
      </c>
      <c r="S116" s="10">
        <f t="shared" si="6"/>
        <v>0</v>
      </c>
      <c r="T116" s="10">
        <f t="shared" si="6"/>
        <v>0</v>
      </c>
      <c r="U116" s="10">
        <f t="shared" si="6"/>
        <v>0</v>
      </c>
      <c r="V116" s="10">
        <f t="shared" si="6"/>
        <v>0</v>
      </c>
      <c r="W116" s="10">
        <f t="shared" si="6"/>
        <v>0</v>
      </c>
      <c r="X116" s="10">
        <f t="shared" si="6"/>
        <v>0</v>
      </c>
      <c r="Y116" s="10">
        <f t="shared" si="6"/>
        <v>0</v>
      </c>
    </row>
    <row r="117" spans="1:25" x14ac:dyDescent="0.2">
      <c r="A117" s="1" t="str">
        <f>LEFT(RIB_DATA!A117,4)&amp;"G"&amp;MID(RIB_DATA!A117,6,SEARCH("-",RIB_DATA!A117,1)-6)</f>
        <v>8025G33</v>
      </c>
      <c r="B117" s="1">
        <f>+RIB_DATA!B117*29%</f>
        <v>15.659999999999998</v>
      </c>
      <c r="C117" s="1">
        <f>+RIB_DATA!C117*29%</f>
        <v>24.939999999999998</v>
      </c>
      <c r="D117" s="1">
        <f>+RIB_DATA!D117*29%</f>
        <v>33.64</v>
      </c>
      <c r="E117" s="1">
        <f>+RIB_DATA!E117*29%</f>
        <v>42.05</v>
      </c>
      <c r="F117" s="1">
        <f>+RIB_DATA!F117*29%</f>
        <v>50.75</v>
      </c>
      <c r="G117" s="1">
        <f>+RIB_DATA!G117*29%</f>
        <v>59.16</v>
      </c>
      <c r="H117" s="1">
        <f>+RIB_DATA!H117*29%</f>
        <v>67.86</v>
      </c>
      <c r="I117" s="1">
        <f>+RIB_DATA!I117*29%</f>
        <v>76.559999999999988</v>
      </c>
      <c r="J117" s="1">
        <f>+RIB_DATA!J117*29%</f>
        <v>85.55</v>
      </c>
      <c r="K117" s="1">
        <f>+RIB_DATA!K117*29%</f>
        <v>0</v>
      </c>
      <c r="L117" s="1">
        <f>+RIB_DATA!L117*29%</f>
        <v>0</v>
      </c>
      <c r="N117" s="1" t="str">
        <f t="shared" si="5"/>
        <v>8025G33</v>
      </c>
      <c r="O117" s="10">
        <f t="shared" si="7"/>
        <v>15.659999999999998</v>
      </c>
      <c r="P117" s="10">
        <f t="shared" si="7"/>
        <v>24.939999999999998</v>
      </c>
      <c r="Q117" s="10">
        <f t="shared" si="7"/>
        <v>33.64</v>
      </c>
      <c r="R117" s="10">
        <f t="shared" si="6"/>
        <v>42.05</v>
      </c>
      <c r="S117" s="10">
        <f t="shared" si="6"/>
        <v>50.75</v>
      </c>
      <c r="T117" s="10">
        <f t="shared" si="6"/>
        <v>59.16</v>
      </c>
      <c r="U117" s="10">
        <f t="shared" si="6"/>
        <v>67.86</v>
      </c>
      <c r="V117" s="10">
        <f t="shared" si="6"/>
        <v>76.559999999999988</v>
      </c>
      <c r="W117" s="10">
        <f t="shared" si="6"/>
        <v>85.55</v>
      </c>
      <c r="X117" s="10">
        <f t="shared" si="6"/>
        <v>0</v>
      </c>
      <c r="Y117" s="10">
        <f t="shared" si="6"/>
        <v>0</v>
      </c>
    </row>
    <row r="118" spans="1:25" x14ac:dyDescent="0.2">
      <c r="A118" s="1" t="str">
        <f>LEFT(RIB_DATA!A118,4)&amp;"G"&amp;MID(RIB_DATA!A118,6,SEARCH("-",RIB_DATA!A118,1)-6)&amp;"-N/A"</f>
        <v>8025G42-N/A</v>
      </c>
      <c r="B118" s="1">
        <f>+RIB_DATA!B118*0%</f>
        <v>0</v>
      </c>
      <c r="C118" s="1">
        <f>+RIB_DATA!C118*0%</f>
        <v>0</v>
      </c>
      <c r="D118" s="1">
        <f>+RIB_DATA!D118*0%</f>
        <v>0</v>
      </c>
      <c r="E118" s="1">
        <f>+RIB_DATA!E118*0%</f>
        <v>0</v>
      </c>
      <c r="F118" s="1">
        <f>+RIB_DATA!F118*0%</f>
        <v>0</v>
      </c>
      <c r="G118" s="1">
        <f>+RIB_DATA!G118*0%</f>
        <v>0</v>
      </c>
      <c r="H118" s="1">
        <f>+RIB_DATA!H118*0%</f>
        <v>0</v>
      </c>
      <c r="I118" s="1">
        <f>+RIB_DATA!I118*0%</f>
        <v>0</v>
      </c>
      <c r="J118" s="1">
        <f>+RIB_DATA!J118*0%</f>
        <v>0</v>
      </c>
      <c r="K118" s="1">
        <f>+RIB_DATA!K118*0%</f>
        <v>0</v>
      </c>
      <c r="L118" s="1">
        <f>+RIB_DATA!L118*0%</f>
        <v>0</v>
      </c>
      <c r="N118" s="1" t="str">
        <f t="shared" si="5"/>
        <v>8025G42-N/A</v>
      </c>
      <c r="O118" s="10">
        <f t="shared" si="7"/>
        <v>0</v>
      </c>
      <c r="P118" s="10">
        <f t="shared" si="7"/>
        <v>0</v>
      </c>
      <c r="Q118" s="10">
        <f t="shared" si="7"/>
        <v>0</v>
      </c>
      <c r="R118" s="10">
        <f t="shared" si="6"/>
        <v>0</v>
      </c>
      <c r="S118" s="10">
        <f t="shared" si="6"/>
        <v>0</v>
      </c>
      <c r="T118" s="10">
        <f t="shared" si="6"/>
        <v>0</v>
      </c>
      <c r="U118" s="10">
        <f t="shared" si="6"/>
        <v>0</v>
      </c>
      <c r="V118" s="10">
        <f t="shared" si="6"/>
        <v>0</v>
      </c>
      <c r="W118" s="10">
        <f t="shared" ref="W118:Y181" si="8">+J118*$B$8</f>
        <v>0</v>
      </c>
      <c r="X118" s="10">
        <f t="shared" si="8"/>
        <v>0</v>
      </c>
      <c r="Y118" s="10">
        <f t="shared" si="8"/>
        <v>0</v>
      </c>
    </row>
    <row r="119" spans="1:25" x14ac:dyDescent="0.2">
      <c r="A119" s="1" t="str">
        <f>LEFT(RIB_DATA!A119,4)&amp;"G"&amp;MID(RIB_DATA!A119,6,SEARCH("-",RIB_DATA!A119,1)-6)</f>
        <v>8025G48</v>
      </c>
      <c r="B119" s="1">
        <f>+RIB_DATA!B119*34%</f>
        <v>8.84</v>
      </c>
      <c r="C119" s="1">
        <f>+RIB_DATA!C119*34%</f>
        <v>17.68</v>
      </c>
      <c r="D119" s="1">
        <f>+RIB_DATA!D119*34%</f>
        <v>28.220000000000002</v>
      </c>
      <c r="E119" s="1">
        <f>+RIB_DATA!E119*34%</f>
        <v>40.46</v>
      </c>
      <c r="F119" s="1">
        <f>+RIB_DATA!F119*34%</f>
        <v>53.720000000000006</v>
      </c>
      <c r="G119" s="1">
        <f>+RIB_DATA!G119*34%</f>
        <v>68.680000000000007</v>
      </c>
      <c r="H119" s="1">
        <f>+RIB_DATA!H119*34%</f>
        <v>85</v>
      </c>
      <c r="I119" s="1">
        <f>+RIB_DATA!I119*34%</f>
        <v>102.68</v>
      </c>
      <c r="J119" s="1">
        <f>+RIB_DATA!J119*34%</f>
        <v>121.38000000000001</v>
      </c>
      <c r="K119" s="1">
        <f>+RIB_DATA!K119*34%</f>
        <v>0</v>
      </c>
      <c r="L119" s="1">
        <f>+RIB_DATA!L119*34%</f>
        <v>0</v>
      </c>
      <c r="N119" s="1" t="str">
        <f t="shared" si="5"/>
        <v>8025G48</v>
      </c>
      <c r="O119" s="10">
        <f t="shared" si="7"/>
        <v>8.84</v>
      </c>
      <c r="P119" s="10">
        <f t="shared" si="7"/>
        <v>17.68</v>
      </c>
      <c r="Q119" s="10">
        <f t="shared" si="7"/>
        <v>28.220000000000002</v>
      </c>
      <c r="R119" s="10">
        <f t="shared" si="7"/>
        <v>40.46</v>
      </c>
      <c r="S119" s="10">
        <f t="shared" si="7"/>
        <v>53.720000000000006</v>
      </c>
      <c r="T119" s="10">
        <f t="shared" si="7"/>
        <v>68.680000000000007</v>
      </c>
      <c r="U119" s="10">
        <f t="shared" si="7"/>
        <v>85</v>
      </c>
      <c r="V119" s="10">
        <f t="shared" si="7"/>
        <v>102.68</v>
      </c>
      <c r="W119" s="10">
        <f t="shared" si="8"/>
        <v>121.38000000000001</v>
      </c>
      <c r="X119" s="10">
        <f t="shared" si="8"/>
        <v>0</v>
      </c>
      <c r="Y119" s="10">
        <f t="shared" si="8"/>
        <v>0</v>
      </c>
    </row>
    <row r="120" spans="1:25" x14ac:dyDescent="0.2">
      <c r="A120" s="1" t="str">
        <f>LEFT(RIB_DATA!A120,4)&amp;"G"&amp;MID(RIB_DATA!A120,6,SEARCH("-",RIB_DATA!A120,1)-6)&amp;"-N/A"</f>
        <v>8025G60-N/A</v>
      </c>
      <c r="B120" s="1">
        <f>+RIB_DATA!B120*0%</f>
        <v>0</v>
      </c>
      <c r="C120" s="1">
        <f>+RIB_DATA!C120*0%</f>
        <v>0</v>
      </c>
      <c r="D120" s="1">
        <f>+RIB_DATA!D120*0%</f>
        <v>0</v>
      </c>
      <c r="E120" s="1">
        <f>+RIB_DATA!E120*0%</f>
        <v>0</v>
      </c>
      <c r="F120" s="1">
        <f>+RIB_DATA!F120*0%</f>
        <v>0</v>
      </c>
      <c r="G120" s="1">
        <f>+RIB_DATA!G120*0%</f>
        <v>0</v>
      </c>
      <c r="H120" s="1">
        <f>+RIB_DATA!H120*0%</f>
        <v>0</v>
      </c>
      <c r="I120" s="1">
        <f>+RIB_DATA!I120*0%</f>
        <v>0</v>
      </c>
      <c r="J120" s="1">
        <f>+RIB_DATA!J120*0%</f>
        <v>0</v>
      </c>
      <c r="K120" s="1">
        <f>+RIB_DATA!K120*0%</f>
        <v>0</v>
      </c>
      <c r="L120" s="1">
        <f>+RIB_DATA!L120*0%</f>
        <v>0</v>
      </c>
      <c r="N120" s="1" t="str">
        <f t="shared" si="5"/>
        <v>8025G60-N/A</v>
      </c>
      <c r="O120" s="10">
        <f t="shared" si="7"/>
        <v>0</v>
      </c>
      <c r="P120" s="10">
        <f t="shared" si="7"/>
        <v>0</v>
      </c>
      <c r="Q120" s="10">
        <f t="shared" si="7"/>
        <v>0</v>
      </c>
      <c r="R120" s="10">
        <f t="shared" si="7"/>
        <v>0</v>
      </c>
      <c r="S120" s="10">
        <f t="shared" si="7"/>
        <v>0</v>
      </c>
      <c r="T120" s="10">
        <f t="shared" si="7"/>
        <v>0</v>
      </c>
      <c r="U120" s="10">
        <f t="shared" si="7"/>
        <v>0</v>
      </c>
      <c r="V120" s="10">
        <f t="shared" si="7"/>
        <v>0</v>
      </c>
      <c r="W120" s="10">
        <f t="shared" si="8"/>
        <v>0</v>
      </c>
      <c r="X120" s="10">
        <f t="shared" si="8"/>
        <v>0</v>
      </c>
      <c r="Y120" s="10">
        <f t="shared" si="8"/>
        <v>0</v>
      </c>
    </row>
    <row r="121" spans="1:25" x14ac:dyDescent="0.2">
      <c r="A121" s="1" t="str">
        <f>LEFT(RIB_DATA!A121,4)&amp;"G"&amp;MID(RIB_DATA!A121,6,SEARCH("-",RIB_DATA!A121,1)-6)</f>
        <v>8025G60</v>
      </c>
      <c r="B121" s="1">
        <f>+RIB_DATA!B121*34%</f>
        <v>13.600000000000001</v>
      </c>
      <c r="C121" s="1">
        <f>+RIB_DATA!C121*34%</f>
        <v>25.840000000000003</v>
      </c>
      <c r="D121" s="1">
        <f>+RIB_DATA!D121*34%</f>
        <v>38.760000000000005</v>
      </c>
      <c r="E121" s="1">
        <f>+RIB_DATA!E121*34%</f>
        <v>53.040000000000006</v>
      </c>
      <c r="F121" s="1">
        <f>+RIB_DATA!F121*34%</f>
        <v>68.680000000000007</v>
      </c>
      <c r="G121" s="1">
        <f>+RIB_DATA!G121*34%</f>
        <v>85</v>
      </c>
      <c r="H121" s="1">
        <f>+RIB_DATA!H121*34%</f>
        <v>102.68</v>
      </c>
      <c r="I121" s="1">
        <f>+RIB_DATA!I121*34%</f>
        <v>121.04</v>
      </c>
      <c r="J121" s="1">
        <f>+RIB_DATA!J121*34%</f>
        <v>140.76000000000002</v>
      </c>
      <c r="K121" s="1">
        <f>+RIB_DATA!K121*34%</f>
        <v>0</v>
      </c>
      <c r="L121" s="1">
        <f>+RIB_DATA!L121*34%</f>
        <v>0</v>
      </c>
      <c r="N121" s="1" t="str">
        <f t="shared" si="5"/>
        <v>8025G60</v>
      </c>
      <c r="O121" s="10">
        <f t="shared" si="7"/>
        <v>13.600000000000001</v>
      </c>
      <c r="P121" s="10">
        <f t="shared" si="7"/>
        <v>25.840000000000003</v>
      </c>
      <c r="Q121" s="10">
        <f t="shared" si="7"/>
        <v>38.760000000000005</v>
      </c>
      <c r="R121" s="10">
        <f t="shared" si="7"/>
        <v>53.040000000000006</v>
      </c>
      <c r="S121" s="10">
        <f t="shared" si="7"/>
        <v>68.680000000000007</v>
      </c>
      <c r="T121" s="10">
        <f t="shared" si="7"/>
        <v>85</v>
      </c>
      <c r="U121" s="10">
        <f t="shared" si="7"/>
        <v>102.68</v>
      </c>
      <c r="V121" s="10">
        <f t="shared" si="7"/>
        <v>121.04</v>
      </c>
      <c r="W121" s="10">
        <f t="shared" si="8"/>
        <v>140.76000000000002</v>
      </c>
      <c r="X121" s="10">
        <f t="shared" si="8"/>
        <v>0</v>
      </c>
      <c r="Y121" s="10">
        <f t="shared" si="8"/>
        <v>0</v>
      </c>
    </row>
    <row r="122" spans="1:25" x14ac:dyDescent="0.2">
      <c r="A122" s="1" t="str">
        <f>LEFT(RIB_DATA!A122,4)&amp;"G"&amp;MID(RIB_DATA!A122,6,SEARCH("-",RIB_DATA!A122,1)-6)</f>
        <v>8025G76</v>
      </c>
      <c r="B122" s="1">
        <f>+RIB_DATA!B122*37%</f>
        <v>19.98</v>
      </c>
      <c r="C122" s="1">
        <f>+RIB_DATA!C122*37%</f>
        <v>35.89</v>
      </c>
      <c r="D122" s="1">
        <f>+RIB_DATA!D122*37%</f>
        <v>52.54</v>
      </c>
      <c r="E122" s="1">
        <f>+RIB_DATA!E122*37%</f>
        <v>70.3</v>
      </c>
      <c r="F122" s="1">
        <f>+RIB_DATA!F122*37%</f>
        <v>89.17</v>
      </c>
      <c r="G122" s="1">
        <f>+RIB_DATA!G122*37%</f>
        <v>108.78</v>
      </c>
      <c r="H122" s="1">
        <f>+RIB_DATA!H122*37%</f>
        <v>129.5</v>
      </c>
      <c r="I122" s="1">
        <f>+RIB_DATA!I122*37%</f>
        <v>151.32999999999998</v>
      </c>
      <c r="J122" s="1">
        <f>+RIB_DATA!J122*37%</f>
        <v>174.27</v>
      </c>
      <c r="K122" s="1">
        <f>+RIB_DATA!K122*37%</f>
        <v>0</v>
      </c>
      <c r="L122" s="1">
        <f>+RIB_DATA!L122*37%</f>
        <v>0</v>
      </c>
      <c r="N122" s="1" t="str">
        <f t="shared" si="5"/>
        <v>8025G76</v>
      </c>
      <c r="O122" s="10">
        <f t="shared" si="7"/>
        <v>19.98</v>
      </c>
      <c r="P122" s="10">
        <f t="shared" si="7"/>
        <v>35.89</v>
      </c>
      <c r="Q122" s="10">
        <f t="shared" si="7"/>
        <v>52.54</v>
      </c>
      <c r="R122" s="10">
        <f t="shared" si="7"/>
        <v>70.3</v>
      </c>
      <c r="S122" s="10">
        <f t="shared" si="7"/>
        <v>89.17</v>
      </c>
      <c r="T122" s="10">
        <f t="shared" si="7"/>
        <v>108.78</v>
      </c>
      <c r="U122" s="10">
        <f t="shared" si="7"/>
        <v>129.5</v>
      </c>
      <c r="V122" s="10">
        <f t="shared" si="7"/>
        <v>151.32999999999998</v>
      </c>
      <c r="W122" s="10">
        <f t="shared" si="8"/>
        <v>174.27</v>
      </c>
      <c r="X122" s="10">
        <f t="shared" si="8"/>
        <v>0</v>
      </c>
      <c r="Y122" s="10">
        <f t="shared" si="8"/>
        <v>0</v>
      </c>
    </row>
    <row r="123" spans="1:25" x14ac:dyDescent="0.2">
      <c r="A123" s="1" t="str">
        <f>LEFT(RIB_DATA!A123,4)&amp;"G"&amp;MID(RIB_DATA!A123,6,SEARCH("-",RIB_DATA!A123,1)-6)</f>
        <v>8025G101</v>
      </c>
      <c r="B123" s="1">
        <f>+RIB_DATA!B123*41%</f>
        <v>35.669999999999995</v>
      </c>
      <c r="C123" s="1">
        <f>+RIB_DATA!C123*41%</f>
        <v>59.04</v>
      </c>
      <c r="D123" s="1">
        <f>+RIB_DATA!D123*41%</f>
        <v>82</v>
      </c>
      <c r="E123" s="1">
        <f>+RIB_DATA!E123*41%</f>
        <v>105.36999999999999</v>
      </c>
      <c r="F123" s="1">
        <f>+RIB_DATA!F123*41%</f>
        <v>129.56</v>
      </c>
      <c r="G123" s="1">
        <f>+RIB_DATA!G123*41%</f>
        <v>153.75</v>
      </c>
      <c r="H123" s="1">
        <f>+RIB_DATA!H123*41%</f>
        <v>179.17</v>
      </c>
      <c r="I123" s="1">
        <f>+RIB_DATA!I123*41%</f>
        <v>204.58999999999997</v>
      </c>
      <c r="J123" s="1">
        <f>+RIB_DATA!J123*41%</f>
        <v>231.23999999999998</v>
      </c>
      <c r="K123" s="1">
        <f>+RIB_DATA!K123*41%</f>
        <v>0</v>
      </c>
      <c r="L123" s="1">
        <f>+RIB_DATA!L123*41%</f>
        <v>0</v>
      </c>
      <c r="N123" s="1" t="str">
        <f t="shared" si="5"/>
        <v>8025G101</v>
      </c>
      <c r="O123" s="10">
        <f t="shared" si="7"/>
        <v>35.669999999999995</v>
      </c>
      <c r="P123" s="10">
        <f t="shared" si="7"/>
        <v>59.04</v>
      </c>
      <c r="Q123" s="10">
        <f t="shared" si="7"/>
        <v>82</v>
      </c>
      <c r="R123" s="10">
        <f t="shared" si="7"/>
        <v>105.36999999999999</v>
      </c>
      <c r="S123" s="10">
        <f t="shared" si="7"/>
        <v>129.56</v>
      </c>
      <c r="T123" s="10">
        <f t="shared" si="7"/>
        <v>153.75</v>
      </c>
      <c r="U123" s="10">
        <f t="shared" si="7"/>
        <v>179.17</v>
      </c>
      <c r="V123" s="10">
        <f t="shared" si="7"/>
        <v>204.58999999999997</v>
      </c>
      <c r="W123" s="10">
        <f t="shared" si="8"/>
        <v>231.23999999999998</v>
      </c>
      <c r="X123" s="10">
        <f t="shared" si="8"/>
        <v>0</v>
      </c>
      <c r="Y123" s="10">
        <f t="shared" si="8"/>
        <v>0</v>
      </c>
    </row>
    <row r="124" spans="1:25" x14ac:dyDescent="0.2">
      <c r="A124" s="1" t="str">
        <f>LEFT(RIB_DATA!A124,4)&amp;"G"&amp;MID(RIB_DATA!A124,6,SEARCH("-",RIB_DATA!A124,1)-6)&amp;"-N/A"</f>
        <v>7525G33-N/A</v>
      </c>
      <c r="B124" s="1">
        <f>+RIB_DATA!B124*0%</f>
        <v>0</v>
      </c>
      <c r="C124" s="1">
        <f>+RIB_DATA!C124*0%</f>
        <v>0</v>
      </c>
      <c r="D124" s="1">
        <f>+RIB_DATA!D124*0%</f>
        <v>0</v>
      </c>
      <c r="E124" s="1">
        <f>+RIB_DATA!E124*0%</f>
        <v>0</v>
      </c>
      <c r="F124" s="1">
        <f>+RIB_DATA!F124*0%</f>
        <v>0</v>
      </c>
      <c r="G124" s="1">
        <f>+RIB_DATA!G124*0%</f>
        <v>0</v>
      </c>
      <c r="H124" s="1">
        <f>+RIB_DATA!H124*0%</f>
        <v>0</v>
      </c>
      <c r="I124" s="1">
        <f>+RIB_DATA!I124*0%</f>
        <v>0</v>
      </c>
      <c r="J124" s="1">
        <f>+RIB_DATA!J124*0%</f>
        <v>0</v>
      </c>
      <c r="K124" s="1">
        <f>+RIB_DATA!K124*0%</f>
        <v>0</v>
      </c>
      <c r="L124" s="1">
        <f>+RIB_DATA!L124*0%</f>
        <v>0</v>
      </c>
      <c r="N124" s="1" t="str">
        <f t="shared" si="5"/>
        <v>7525G33-N/A</v>
      </c>
      <c r="O124" s="10">
        <f t="shared" si="7"/>
        <v>0</v>
      </c>
      <c r="P124" s="10">
        <f t="shared" si="7"/>
        <v>0</v>
      </c>
      <c r="Q124" s="10">
        <f t="shared" si="7"/>
        <v>0</v>
      </c>
      <c r="R124" s="10">
        <f t="shared" si="7"/>
        <v>0</v>
      </c>
      <c r="S124" s="10">
        <f t="shared" si="7"/>
        <v>0</v>
      </c>
      <c r="T124" s="10">
        <f t="shared" si="7"/>
        <v>0</v>
      </c>
      <c r="U124" s="10">
        <f t="shared" si="7"/>
        <v>0</v>
      </c>
      <c r="V124" s="10">
        <f t="shared" si="7"/>
        <v>0</v>
      </c>
      <c r="W124" s="10">
        <f t="shared" si="8"/>
        <v>0</v>
      </c>
      <c r="X124" s="10">
        <f t="shared" si="8"/>
        <v>0</v>
      </c>
      <c r="Y124" s="10">
        <f t="shared" si="8"/>
        <v>0</v>
      </c>
    </row>
    <row r="125" spans="1:25" x14ac:dyDescent="0.2">
      <c r="A125" s="1" t="str">
        <f>LEFT(RIB_DATA!A125,4)&amp;"G"&amp;MID(RIB_DATA!A125,6,SEARCH("-",RIB_DATA!A125,1)-6)</f>
        <v>7525G33</v>
      </c>
      <c r="B125" s="1">
        <f>+RIB_DATA!B125*29%</f>
        <v>14.79</v>
      </c>
      <c r="C125" s="1">
        <f>+RIB_DATA!C125*29%</f>
        <v>23.49</v>
      </c>
      <c r="D125" s="1">
        <f>+RIB_DATA!D125*29%</f>
        <v>31.9</v>
      </c>
      <c r="E125" s="1">
        <f>+RIB_DATA!E125*29%</f>
        <v>40.309999999999995</v>
      </c>
      <c r="F125" s="1">
        <f>+RIB_DATA!F125*29%</f>
        <v>48.43</v>
      </c>
      <c r="G125" s="1">
        <f>+RIB_DATA!G125*29%</f>
        <v>56.839999999999996</v>
      </c>
      <c r="H125" s="1">
        <f>+RIB_DATA!H125*29%</f>
        <v>65.25</v>
      </c>
      <c r="I125" s="1">
        <f>+RIB_DATA!I125*29%</f>
        <v>73.949999999999989</v>
      </c>
      <c r="J125" s="1">
        <f>+RIB_DATA!J125*29%</f>
        <v>0</v>
      </c>
      <c r="K125" s="1">
        <f>+RIB_DATA!K125*29%</f>
        <v>0</v>
      </c>
      <c r="L125" s="1">
        <f>+RIB_DATA!L125*29%</f>
        <v>0</v>
      </c>
      <c r="N125" s="1" t="str">
        <f t="shared" si="5"/>
        <v>7525G33</v>
      </c>
      <c r="O125" s="10">
        <f t="shared" si="7"/>
        <v>14.79</v>
      </c>
      <c r="P125" s="10">
        <f t="shared" si="7"/>
        <v>23.49</v>
      </c>
      <c r="Q125" s="10">
        <f t="shared" si="7"/>
        <v>31.9</v>
      </c>
      <c r="R125" s="10">
        <f t="shared" si="7"/>
        <v>40.309999999999995</v>
      </c>
      <c r="S125" s="10">
        <f t="shared" si="7"/>
        <v>48.43</v>
      </c>
      <c r="T125" s="10">
        <f t="shared" si="7"/>
        <v>56.839999999999996</v>
      </c>
      <c r="U125" s="10">
        <f t="shared" si="7"/>
        <v>65.25</v>
      </c>
      <c r="V125" s="10">
        <f t="shared" si="7"/>
        <v>73.949999999999989</v>
      </c>
      <c r="W125" s="10">
        <f t="shared" si="8"/>
        <v>0</v>
      </c>
      <c r="X125" s="10">
        <f t="shared" si="8"/>
        <v>0</v>
      </c>
      <c r="Y125" s="10">
        <f t="shared" si="8"/>
        <v>0</v>
      </c>
    </row>
    <row r="126" spans="1:25" x14ac:dyDescent="0.2">
      <c r="A126" s="1" t="str">
        <f>LEFT(RIB_DATA!A126,4)&amp;"G"&amp;MID(RIB_DATA!A126,6,SEARCH("-",RIB_DATA!A126,1)-6)&amp;"-N/A"</f>
        <v>7525G42-N/A</v>
      </c>
      <c r="B126" s="1">
        <f>+RIB_DATA!B126*0%</f>
        <v>0</v>
      </c>
      <c r="C126" s="1">
        <f>+RIB_DATA!C126*0%</f>
        <v>0</v>
      </c>
      <c r="D126" s="1">
        <f>+RIB_DATA!D126*0%</f>
        <v>0</v>
      </c>
      <c r="E126" s="1">
        <f>+RIB_DATA!E126*0%</f>
        <v>0</v>
      </c>
      <c r="F126" s="1">
        <f>+RIB_DATA!F126*0%</f>
        <v>0</v>
      </c>
      <c r="G126" s="1">
        <f>+RIB_DATA!G126*0%</f>
        <v>0</v>
      </c>
      <c r="H126" s="1">
        <f>+RIB_DATA!H126*0%</f>
        <v>0</v>
      </c>
      <c r="I126" s="1">
        <f>+RIB_DATA!I126*0%</f>
        <v>0</v>
      </c>
      <c r="J126" s="1">
        <f>+RIB_DATA!J126*0%</f>
        <v>0</v>
      </c>
      <c r="K126" s="1">
        <f>+RIB_DATA!K126*0%</f>
        <v>0</v>
      </c>
      <c r="L126" s="1">
        <f>+RIB_DATA!L126*0%</f>
        <v>0</v>
      </c>
      <c r="N126" s="1" t="str">
        <f t="shared" si="5"/>
        <v>7525G42-N/A</v>
      </c>
      <c r="O126" s="10">
        <f t="shared" si="7"/>
        <v>0</v>
      </c>
      <c r="P126" s="10">
        <f t="shared" si="7"/>
        <v>0</v>
      </c>
      <c r="Q126" s="10">
        <f t="shared" si="7"/>
        <v>0</v>
      </c>
      <c r="R126" s="10">
        <f t="shared" si="7"/>
        <v>0</v>
      </c>
      <c r="S126" s="10">
        <f t="shared" si="7"/>
        <v>0</v>
      </c>
      <c r="T126" s="10">
        <f t="shared" si="7"/>
        <v>0</v>
      </c>
      <c r="U126" s="10">
        <f t="shared" si="7"/>
        <v>0</v>
      </c>
      <c r="V126" s="10">
        <f t="shared" si="7"/>
        <v>0</v>
      </c>
      <c r="W126" s="10">
        <f t="shared" si="8"/>
        <v>0</v>
      </c>
      <c r="X126" s="10">
        <f t="shared" si="8"/>
        <v>0</v>
      </c>
      <c r="Y126" s="10">
        <f t="shared" si="8"/>
        <v>0</v>
      </c>
    </row>
    <row r="127" spans="1:25" x14ac:dyDescent="0.2">
      <c r="A127" s="1" t="str">
        <f>LEFT(RIB_DATA!A127,4)&amp;"G"&amp;MID(RIB_DATA!A127,6,SEARCH("-",RIB_DATA!A127,1)-6)</f>
        <v>7525G48</v>
      </c>
      <c r="B127" s="1">
        <f>+RIB_DATA!B127*34%</f>
        <v>8.5</v>
      </c>
      <c r="C127" s="1">
        <f>+RIB_DATA!C127*34%</f>
        <v>17.68</v>
      </c>
      <c r="D127" s="1">
        <f>+RIB_DATA!D127*34%</f>
        <v>28.220000000000002</v>
      </c>
      <c r="E127" s="1">
        <f>+RIB_DATA!E127*34%</f>
        <v>40.120000000000005</v>
      </c>
      <c r="F127" s="1">
        <f>+RIB_DATA!F127*34%</f>
        <v>54.06</v>
      </c>
      <c r="G127" s="1">
        <f>+RIB_DATA!G127*34%</f>
        <v>69.02000000000001</v>
      </c>
      <c r="H127" s="1">
        <f>+RIB_DATA!H127*34%</f>
        <v>85.68</v>
      </c>
      <c r="I127" s="1">
        <f>+RIB_DATA!I127*34%</f>
        <v>104.04</v>
      </c>
      <c r="J127" s="1">
        <f>+RIB_DATA!J127*34%</f>
        <v>0</v>
      </c>
      <c r="K127" s="1">
        <f>+RIB_DATA!K127*34%</f>
        <v>0</v>
      </c>
      <c r="L127" s="1">
        <f>+RIB_DATA!L127*34%</f>
        <v>0</v>
      </c>
      <c r="N127" s="1" t="str">
        <f t="shared" si="5"/>
        <v>7525G48</v>
      </c>
      <c r="O127" s="10">
        <f t="shared" si="7"/>
        <v>8.5</v>
      </c>
      <c r="P127" s="10">
        <f t="shared" si="7"/>
        <v>17.68</v>
      </c>
      <c r="Q127" s="10">
        <f t="shared" si="7"/>
        <v>28.220000000000002</v>
      </c>
      <c r="R127" s="10">
        <f t="shared" si="7"/>
        <v>40.120000000000005</v>
      </c>
      <c r="S127" s="10">
        <f t="shared" si="7"/>
        <v>54.06</v>
      </c>
      <c r="T127" s="10">
        <f t="shared" si="7"/>
        <v>69.02000000000001</v>
      </c>
      <c r="U127" s="10">
        <f t="shared" si="7"/>
        <v>85.68</v>
      </c>
      <c r="V127" s="10">
        <f t="shared" si="7"/>
        <v>104.04</v>
      </c>
      <c r="W127" s="10">
        <f t="shared" si="8"/>
        <v>0</v>
      </c>
      <c r="X127" s="10">
        <f t="shared" si="8"/>
        <v>0</v>
      </c>
      <c r="Y127" s="10">
        <f t="shared" si="8"/>
        <v>0</v>
      </c>
    </row>
    <row r="128" spans="1:25" x14ac:dyDescent="0.2">
      <c r="A128" s="1" t="str">
        <f>LEFT(RIB_DATA!A128,4)&amp;"G"&amp;MID(RIB_DATA!A128,6,SEARCH("-",RIB_DATA!A128,1)-6)&amp;"-N/A"</f>
        <v>7525G60-N/A</v>
      </c>
      <c r="B128" s="1">
        <f>+RIB_DATA!B128*0%</f>
        <v>0</v>
      </c>
      <c r="C128" s="1">
        <f>+RIB_DATA!C128*0%</f>
        <v>0</v>
      </c>
      <c r="D128" s="1">
        <f>+RIB_DATA!D128*0%</f>
        <v>0</v>
      </c>
      <c r="E128" s="1">
        <f>+RIB_DATA!E128*0%</f>
        <v>0</v>
      </c>
      <c r="F128" s="1">
        <f>+RIB_DATA!F128*0%</f>
        <v>0</v>
      </c>
      <c r="G128" s="1">
        <f>+RIB_DATA!G128*0%</f>
        <v>0</v>
      </c>
      <c r="H128" s="1">
        <f>+RIB_DATA!H128*0%</f>
        <v>0</v>
      </c>
      <c r="I128" s="1">
        <f>+RIB_DATA!I128*0%</f>
        <v>0</v>
      </c>
      <c r="J128" s="1">
        <f>+RIB_DATA!J128*0%</f>
        <v>0</v>
      </c>
      <c r="K128" s="1">
        <f>+RIB_DATA!K128*0%</f>
        <v>0</v>
      </c>
      <c r="L128" s="1">
        <f>+RIB_DATA!L128*0%</f>
        <v>0</v>
      </c>
      <c r="N128" s="1" t="str">
        <f t="shared" si="5"/>
        <v>7525G60-N/A</v>
      </c>
      <c r="O128" s="10">
        <f t="shared" si="7"/>
        <v>0</v>
      </c>
      <c r="P128" s="10">
        <f t="shared" si="7"/>
        <v>0</v>
      </c>
      <c r="Q128" s="10">
        <f t="shared" si="7"/>
        <v>0</v>
      </c>
      <c r="R128" s="10">
        <f t="shared" si="7"/>
        <v>0</v>
      </c>
      <c r="S128" s="10">
        <f t="shared" si="7"/>
        <v>0</v>
      </c>
      <c r="T128" s="10">
        <f t="shared" si="7"/>
        <v>0</v>
      </c>
      <c r="U128" s="10">
        <f t="shared" si="7"/>
        <v>0</v>
      </c>
      <c r="V128" s="10">
        <f t="shared" si="7"/>
        <v>0</v>
      </c>
      <c r="W128" s="10">
        <f t="shared" si="8"/>
        <v>0</v>
      </c>
      <c r="X128" s="10">
        <f t="shared" si="8"/>
        <v>0</v>
      </c>
      <c r="Y128" s="10">
        <f t="shared" si="8"/>
        <v>0</v>
      </c>
    </row>
    <row r="129" spans="1:25" x14ac:dyDescent="0.2">
      <c r="A129" s="1" t="str">
        <f>LEFT(RIB_DATA!A129,4)&amp;"G"&amp;MID(RIB_DATA!A129,6,SEARCH("-",RIB_DATA!A129,1)-6)</f>
        <v>7525G60</v>
      </c>
      <c r="B129" s="1">
        <f>+RIB_DATA!B129*34%</f>
        <v>13.260000000000002</v>
      </c>
      <c r="C129" s="1">
        <f>+RIB_DATA!C129*34%</f>
        <v>25.16</v>
      </c>
      <c r="D129" s="1">
        <f>+RIB_DATA!D129*34%</f>
        <v>38.080000000000005</v>
      </c>
      <c r="E129" s="1">
        <f>+RIB_DATA!E129*34%</f>
        <v>52.360000000000007</v>
      </c>
      <c r="F129" s="1">
        <f>+RIB_DATA!F129*34%</f>
        <v>67.660000000000011</v>
      </c>
      <c r="G129" s="1">
        <f>+RIB_DATA!G129*34%</f>
        <v>84.320000000000007</v>
      </c>
      <c r="H129" s="1">
        <f>+RIB_DATA!H129*34%</f>
        <v>102.00000000000001</v>
      </c>
      <c r="I129" s="1">
        <f>+RIB_DATA!I129*34%</f>
        <v>121.04</v>
      </c>
      <c r="J129" s="1">
        <f>+RIB_DATA!J129*34%</f>
        <v>0</v>
      </c>
      <c r="K129" s="1">
        <f>+RIB_DATA!K129*34%</f>
        <v>0</v>
      </c>
      <c r="L129" s="1">
        <f>+RIB_DATA!L129*34%</f>
        <v>0</v>
      </c>
      <c r="N129" s="1" t="str">
        <f t="shared" si="5"/>
        <v>7525G60</v>
      </c>
      <c r="O129" s="10">
        <f t="shared" si="7"/>
        <v>13.260000000000002</v>
      </c>
      <c r="P129" s="10">
        <f t="shared" si="7"/>
        <v>25.16</v>
      </c>
      <c r="Q129" s="10">
        <f t="shared" si="7"/>
        <v>38.080000000000005</v>
      </c>
      <c r="R129" s="10">
        <f t="shared" si="7"/>
        <v>52.360000000000007</v>
      </c>
      <c r="S129" s="10">
        <f t="shared" si="7"/>
        <v>67.660000000000011</v>
      </c>
      <c r="T129" s="10">
        <f t="shared" si="7"/>
        <v>84.320000000000007</v>
      </c>
      <c r="U129" s="10">
        <f t="shared" si="7"/>
        <v>102.00000000000001</v>
      </c>
      <c r="V129" s="10">
        <f t="shared" si="7"/>
        <v>121.04</v>
      </c>
      <c r="W129" s="10">
        <f t="shared" si="8"/>
        <v>0</v>
      </c>
      <c r="X129" s="10">
        <f t="shared" si="8"/>
        <v>0</v>
      </c>
      <c r="Y129" s="10">
        <f t="shared" si="8"/>
        <v>0</v>
      </c>
    </row>
    <row r="130" spans="1:25" x14ac:dyDescent="0.2">
      <c r="A130" s="1" t="str">
        <f>LEFT(RIB_DATA!A130,4)&amp;"G"&amp;MID(RIB_DATA!A130,6,SEARCH("-",RIB_DATA!A130,1)-6)</f>
        <v>7525G76</v>
      </c>
      <c r="B130" s="1">
        <f>+RIB_DATA!B130*37%</f>
        <v>18.87</v>
      </c>
      <c r="C130" s="1">
        <f>+RIB_DATA!C130*37%</f>
        <v>34.409999999999997</v>
      </c>
      <c r="D130" s="1">
        <f>+RIB_DATA!D130*37%</f>
        <v>51.06</v>
      </c>
      <c r="E130" s="1">
        <f>+RIB_DATA!E130*37%</f>
        <v>68.45</v>
      </c>
      <c r="F130" s="1">
        <f>+RIB_DATA!F130*37%</f>
        <v>86.95</v>
      </c>
      <c r="G130" s="1">
        <f>+RIB_DATA!G130*37%</f>
        <v>106.92999999999999</v>
      </c>
      <c r="H130" s="1">
        <f>+RIB_DATA!H130*37%</f>
        <v>127.64999999999999</v>
      </c>
      <c r="I130" s="1">
        <f>+RIB_DATA!I130*37%</f>
        <v>149.47999999999999</v>
      </c>
      <c r="J130" s="1">
        <f>+RIB_DATA!J130*37%</f>
        <v>0</v>
      </c>
      <c r="K130" s="1">
        <f>+RIB_DATA!K130*37%</f>
        <v>0</v>
      </c>
      <c r="L130" s="1">
        <f>+RIB_DATA!L130*37%</f>
        <v>0</v>
      </c>
      <c r="N130" s="1" t="str">
        <f t="shared" si="5"/>
        <v>7525G76</v>
      </c>
      <c r="O130" s="10">
        <f t="shared" si="7"/>
        <v>18.87</v>
      </c>
      <c r="P130" s="10">
        <f t="shared" si="7"/>
        <v>34.409999999999997</v>
      </c>
      <c r="Q130" s="10">
        <f t="shared" si="7"/>
        <v>51.06</v>
      </c>
      <c r="R130" s="10">
        <f t="shared" si="7"/>
        <v>68.45</v>
      </c>
      <c r="S130" s="10">
        <f t="shared" si="7"/>
        <v>86.95</v>
      </c>
      <c r="T130" s="10">
        <f t="shared" si="7"/>
        <v>106.92999999999999</v>
      </c>
      <c r="U130" s="10">
        <f t="shared" si="7"/>
        <v>127.64999999999999</v>
      </c>
      <c r="V130" s="10">
        <f t="shared" si="7"/>
        <v>149.47999999999999</v>
      </c>
      <c r="W130" s="10">
        <f t="shared" si="8"/>
        <v>0</v>
      </c>
      <c r="X130" s="10">
        <f t="shared" si="8"/>
        <v>0</v>
      </c>
      <c r="Y130" s="10">
        <f t="shared" si="8"/>
        <v>0</v>
      </c>
    </row>
    <row r="131" spans="1:25" x14ac:dyDescent="0.2">
      <c r="A131" s="1" t="str">
        <f>LEFT(RIB_DATA!A131,4)&amp;"G"&amp;MID(RIB_DATA!A131,6,SEARCH("-",RIB_DATA!A131,1)-6)</f>
        <v>7525G101</v>
      </c>
      <c r="B131" s="1">
        <f>+RIB_DATA!B131*41%</f>
        <v>33.21</v>
      </c>
      <c r="C131" s="1">
        <f>+RIB_DATA!C131*41%</f>
        <v>55.76</v>
      </c>
      <c r="D131" s="1">
        <f>+RIB_DATA!D131*41%</f>
        <v>77.899999999999991</v>
      </c>
      <c r="E131" s="1">
        <f>+RIB_DATA!E131*41%</f>
        <v>100.86</v>
      </c>
      <c r="F131" s="1">
        <f>+RIB_DATA!F131*41%</f>
        <v>124.22999999999999</v>
      </c>
      <c r="G131" s="1">
        <f>+RIB_DATA!G131*41%</f>
        <v>148.01</v>
      </c>
      <c r="H131" s="1">
        <f>+RIB_DATA!H131*41%</f>
        <v>172.60999999999999</v>
      </c>
      <c r="I131" s="1">
        <f>+RIB_DATA!I131*41%</f>
        <v>198.03</v>
      </c>
      <c r="J131" s="1">
        <f>+RIB_DATA!J131*41%</f>
        <v>0</v>
      </c>
      <c r="K131" s="1">
        <f>+RIB_DATA!K131*41%</f>
        <v>0</v>
      </c>
      <c r="L131" s="1">
        <f>+RIB_DATA!L131*41%</f>
        <v>0</v>
      </c>
      <c r="N131" s="1" t="str">
        <f t="shared" si="5"/>
        <v>7525G101</v>
      </c>
      <c r="O131" s="10">
        <f t="shared" si="7"/>
        <v>33.21</v>
      </c>
      <c r="P131" s="10">
        <f t="shared" si="7"/>
        <v>55.76</v>
      </c>
      <c r="Q131" s="10">
        <f t="shared" si="7"/>
        <v>77.899999999999991</v>
      </c>
      <c r="R131" s="10">
        <f t="shared" si="7"/>
        <v>100.86</v>
      </c>
      <c r="S131" s="10">
        <f t="shared" si="7"/>
        <v>124.22999999999999</v>
      </c>
      <c r="T131" s="10">
        <f t="shared" si="7"/>
        <v>148.01</v>
      </c>
      <c r="U131" s="10">
        <f t="shared" si="7"/>
        <v>172.60999999999999</v>
      </c>
      <c r="V131" s="10">
        <f t="shared" si="7"/>
        <v>198.03</v>
      </c>
      <c r="W131" s="10">
        <f t="shared" si="8"/>
        <v>0</v>
      </c>
      <c r="X131" s="10">
        <f t="shared" si="8"/>
        <v>0</v>
      </c>
      <c r="Y131" s="10">
        <f t="shared" si="8"/>
        <v>0</v>
      </c>
    </row>
    <row r="132" spans="1:25" x14ac:dyDescent="0.2">
      <c r="A132" s="1" t="str">
        <f>LEFT(RIB_DATA!A132,4)&amp;"G"&amp;MID(RIB_DATA!A132,6,SEARCH("-",RIB_DATA!A132,1)-6)&amp;"-N/A"</f>
        <v>7025G33-N/A</v>
      </c>
      <c r="B132" s="1">
        <f>+RIB_DATA!B132*0%</f>
        <v>0</v>
      </c>
      <c r="C132" s="1">
        <f>+RIB_DATA!C132*0%</f>
        <v>0</v>
      </c>
      <c r="D132" s="1">
        <f>+RIB_DATA!D132*0%</f>
        <v>0</v>
      </c>
      <c r="E132" s="1">
        <f>+RIB_DATA!E132*0%</f>
        <v>0</v>
      </c>
      <c r="F132" s="1">
        <f>+RIB_DATA!F132*0%</f>
        <v>0</v>
      </c>
      <c r="G132" s="1">
        <f>+RIB_DATA!G132*0%</f>
        <v>0</v>
      </c>
      <c r="H132" s="1">
        <f>+RIB_DATA!H132*0%</f>
        <v>0</v>
      </c>
      <c r="I132" s="1">
        <f>+RIB_DATA!I132*0%</f>
        <v>0</v>
      </c>
      <c r="J132" s="1">
        <f>+RIB_DATA!J132*0%</f>
        <v>0</v>
      </c>
      <c r="K132" s="1">
        <f>+RIB_DATA!K132*0%</f>
        <v>0</v>
      </c>
      <c r="L132" s="1">
        <f>+RIB_DATA!L132*0%</f>
        <v>0</v>
      </c>
      <c r="N132" s="1" t="str">
        <f t="shared" si="5"/>
        <v>7025G33-N/A</v>
      </c>
      <c r="O132" s="10">
        <f t="shared" si="7"/>
        <v>0</v>
      </c>
      <c r="P132" s="10">
        <f t="shared" si="7"/>
        <v>0</v>
      </c>
      <c r="Q132" s="10">
        <f t="shared" si="7"/>
        <v>0</v>
      </c>
      <c r="R132" s="10">
        <f t="shared" si="7"/>
        <v>0</v>
      </c>
      <c r="S132" s="10">
        <f t="shared" si="7"/>
        <v>0</v>
      </c>
      <c r="T132" s="10">
        <f t="shared" si="7"/>
        <v>0</v>
      </c>
      <c r="U132" s="10">
        <f t="shared" si="7"/>
        <v>0</v>
      </c>
      <c r="V132" s="10">
        <f t="shared" si="7"/>
        <v>0</v>
      </c>
      <c r="W132" s="10">
        <f t="shared" si="8"/>
        <v>0</v>
      </c>
      <c r="X132" s="10">
        <f t="shared" si="8"/>
        <v>0</v>
      </c>
      <c r="Y132" s="10">
        <f t="shared" si="8"/>
        <v>0</v>
      </c>
    </row>
    <row r="133" spans="1:25" x14ac:dyDescent="0.2">
      <c r="A133" s="1" t="str">
        <f>LEFT(RIB_DATA!A133,4)&amp;"G"&amp;MID(RIB_DATA!A133,6,SEARCH("-",RIB_DATA!A133,1)-6)</f>
        <v>7025G33</v>
      </c>
      <c r="B133" s="1">
        <f>+RIB_DATA!B133*29%</f>
        <v>13.629999999999999</v>
      </c>
      <c r="C133" s="1">
        <f>+RIB_DATA!C133*29%</f>
        <v>22.04</v>
      </c>
      <c r="D133" s="1">
        <f>+RIB_DATA!D133*29%</f>
        <v>30.159999999999997</v>
      </c>
      <c r="E133" s="1">
        <f>+RIB_DATA!E133*29%</f>
        <v>38.279999999999994</v>
      </c>
      <c r="F133" s="1">
        <f>+RIB_DATA!F133*29%</f>
        <v>46.4</v>
      </c>
      <c r="G133" s="1">
        <f>+RIB_DATA!G133*29%</f>
        <v>54.519999999999996</v>
      </c>
      <c r="H133" s="1">
        <f>+RIB_DATA!H133*29%</f>
        <v>62.639999999999993</v>
      </c>
      <c r="I133" s="1">
        <f>+RIB_DATA!I133*29%</f>
        <v>0</v>
      </c>
      <c r="J133" s="1">
        <f>+RIB_DATA!J133*29%</f>
        <v>0</v>
      </c>
      <c r="K133" s="1">
        <f>+RIB_DATA!K133*29%</f>
        <v>0</v>
      </c>
      <c r="L133" s="1">
        <f>+RIB_DATA!L133*29%</f>
        <v>0</v>
      </c>
      <c r="N133" s="1" t="str">
        <f t="shared" si="5"/>
        <v>7025G33</v>
      </c>
      <c r="O133" s="10">
        <f t="shared" si="7"/>
        <v>13.629999999999999</v>
      </c>
      <c r="P133" s="10">
        <f t="shared" si="7"/>
        <v>22.04</v>
      </c>
      <c r="Q133" s="10">
        <f t="shared" si="7"/>
        <v>30.159999999999997</v>
      </c>
      <c r="R133" s="10">
        <f t="shared" si="7"/>
        <v>38.279999999999994</v>
      </c>
      <c r="S133" s="10">
        <f t="shared" si="7"/>
        <v>46.4</v>
      </c>
      <c r="T133" s="10">
        <f t="shared" si="7"/>
        <v>54.519999999999996</v>
      </c>
      <c r="U133" s="10">
        <f t="shared" si="7"/>
        <v>62.639999999999993</v>
      </c>
      <c r="V133" s="10">
        <f t="shared" si="7"/>
        <v>0</v>
      </c>
      <c r="W133" s="10">
        <f t="shared" si="8"/>
        <v>0</v>
      </c>
      <c r="X133" s="10">
        <f t="shared" si="8"/>
        <v>0</v>
      </c>
      <c r="Y133" s="10">
        <f t="shared" si="8"/>
        <v>0</v>
      </c>
    </row>
    <row r="134" spans="1:25" x14ac:dyDescent="0.2">
      <c r="A134" s="1" t="str">
        <f>LEFT(RIB_DATA!A134,4)&amp;"G"&amp;MID(RIB_DATA!A134,6,SEARCH("-",RIB_DATA!A134,1)-6)&amp;"-N/A"</f>
        <v>7025G42-N/A</v>
      </c>
      <c r="B134" s="1">
        <f>+RIB_DATA!B134*0%</f>
        <v>0</v>
      </c>
      <c r="C134" s="1">
        <f>+RIB_DATA!C134*0%</f>
        <v>0</v>
      </c>
      <c r="D134" s="1">
        <f>+RIB_DATA!D134*0%</f>
        <v>0</v>
      </c>
      <c r="E134" s="1">
        <f>+RIB_DATA!E134*0%</f>
        <v>0</v>
      </c>
      <c r="F134" s="1">
        <f>+RIB_DATA!F134*0%</f>
        <v>0</v>
      </c>
      <c r="G134" s="1">
        <f>+RIB_DATA!G134*0%</f>
        <v>0</v>
      </c>
      <c r="H134" s="1">
        <f>+RIB_DATA!H134*0%</f>
        <v>0</v>
      </c>
      <c r="I134" s="1">
        <f>+RIB_DATA!I134*0%</f>
        <v>0</v>
      </c>
      <c r="J134" s="1">
        <f>+RIB_DATA!J134*0%</f>
        <v>0</v>
      </c>
      <c r="K134" s="1">
        <f>+RIB_DATA!K134*0%</f>
        <v>0</v>
      </c>
      <c r="L134" s="1">
        <f>+RIB_DATA!L134*0%</f>
        <v>0</v>
      </c>
      <c r="N134" s="1" t="str">
        <f t="shared" si="5"/>
        <v>7025G42-N/A</v>
      </c>
      <c r="O134" s="10">
        <f t="shared" si="7"/>
        <v>0</v>
      </c>
      <c r="P134" s="10">
        <f t="shared" si="7"/>
        <v>0</v>
      </c>
      <c r="Q134" s="10">
        <f t="shared" si="7"/>
        <v>0</v>
      </c>
      <c r="R134" s="10">
        <f t="shared" si="7"/>
        <v>0</v>
      </c>
      <c r="S134" s="10">
        <f t="shared" si="7"/>
        <v>0</v>
      </c>
      <c r="T134" s="10">
        <f t="shared" si="7"/>
        <v>0</v>
      </c>
      <c r="U134" s="10">
        <f t="shared" si="7"/>
        <v>0</v>
      </c>
      <c r="V134" s="10">
        <f t="shared" si="7"/>
        <v>0</v>
      </c>
      <c r="W134" s="10">
        <f t="shared" si="8"/>
        <v>0</v>
      </c>
      <c r="X134" s="10">
        <f t="shared" si="8"/>
        <v>0</v>
      </c>
      <c r="Y134" s="10">
        <f t="shared" si="8"/>
        <v>0</v>
      </c>
    </row>
    <row r="135" spans="1:25" x14ac:dyDescent="0.2">
      <c r="A135" s="1" t="str">
        <f>LEFT(RIB_DATA!A135,4)&amp;"G"&amp;MID(RIB_DATA!A135,6,SEARCH("-",RIB_DATA!A135,1)-6)</f>
        <v>7025G48</v>
      </c>
      <c r="B135" s="1">
        <f>+RIB_DATA!B135*34%</f>
        <v>8.16</v>
      </c>
      <c r="C135" s="1">
        <f>+RIB_DATA!C135*34%</f>
        <v>17.34</v>
      </c>
      <c r="D135" s="1">
        <f>+RIB_DATA!D135*34%</f>
        <v>27.880000000000003</v>
      </c>
      <c r="E135" s="1">
        <f>+RIB_DATA!E135*34%</f>
        <v>40.120000000000005</v>
      </c>
      <c r="F135" s="1">
        <f>+RIB_DATA!F135*34%</f>
        <v>54.400000000000006</v>
      </c>
      <c r="G135" s="1">
        <f>+RIB_DATA!G135*34%</f>
        <v>69.7</v>
      </c>
      <c r="H135" s="1">
        <f>+RIB_DATA!H135*34%</f>
        <v>87.04</v>
      </c>
      <c r="I135" s="1">
        <f>+RIB_DATA!I135*34%</f>
        <v>0</v>
      </c>
      <c r="J135" s="1">
        <f>+RIB_DATA!J135*34%</f>
        <v>0</v>
      </c>
      <c r="K135" s="1">
        <f>+RIB_DATA!K135*34%</f>
        <v>0</v>
      </c>
      <c r="L135" s="1">
        <f>+RIB_DATA!L135*34%</f>
        <v>0</v>
      </c>
      <c r="N135" s="1" t="str">
        <f t="shared" si="5"/>
        <v>7025G48</v>
      </c>
      <c r="O135" s="10">
        <f t="shared" si="7"/>
        <v>8.16</v>
      </c>
      <c r="P135" s="10">
        <f t="shared" si="7"/>
        <v>17.34</v>
      </c>
      <c r="Q135" s="10">
        <f t="shared" si="7"/>
        <v>27.880000000000003</v>
      </c>
      <c r="R135" s="10">
        <f t="shared" si="7"/>
        <v>40.120000000000005</v>
      </c>
      <c r="S135" s="10">
        <f t="shared" si="7"/>
        <v>54.400000000000006</v>
      </c>
      <c r="T135" s="10">
        <f t="shared" si="7"/>
        <v>69.7</v>
      </c>
      <c r="U135" s="10">
        <f t="shared" si="7"/>
        <v>87.04</v>
      </c>
      <c r="V135" s="10">
        <f t="shared" ref="V135:Y198" si="9">+I135*$B$8</f>
        <v>0</v>
      </c>
      <c r="W135" s="10">
        <f t="shared" si="8"/>
        <v>0</v>
      </c>
      <c r="X135" s="10">
        <f t="shared" si="8"/>
        <v>0</v>
      </c>
      <c r="Y135" s="10">
        <f t="shared" si="8"/>
        <v>0</v>
      </c>
    </row>
    <row r="136" spans="1:25" x14ac:dyDescent="0.2">
      <c r="A136" s="1" t="str">
        <f>LEFT(RIB_DATA!A136,4)&amp;"G"&amp;MID(RIB_DATA!A136,6,SEARCH("-",RIB_DATA!A136,1)-6)&amp;"-N/A"</f>
        <v>7025G60-N/A</v>
      </c>
      <c r="B136" s="1">
        <f>+RIB_DATA!B136*0%</f>
        <v>0</v>
      </c>
      <c r="C136" s="1">
        <f>+RIB_DATA!C136*0%</f>
        <v>0</v>
      </c>
      <c r="D136" s="1">
        <f>+RIB_DATA!D136*0%</f>
        <v>0</v>
      </c>
      <c r="E136" s="1">
        <f>+RIB_DATA!E136*0%</f>
        <v>0</v>
      </c>
      <c r="F136" s="1">
        <f>+RIB_DATA!F136*0%</f>
        <v>0</v>
      </c>
      <c r="G136" s="1">
        <f>+RIB_DATA!G136*0%</f>
        <v>0</v>
      </c>
      <c r="H136" s="1">
        <f>+RIB_DATA!H136*0%</f>
        <v>0</v>
      </c>
      <c r="I136" s="1">
        <f>+RIB_DATA!I136*0%</f>
        <v>0</v>
      </c>
      <c r="J136" s="1">
        <f>+RIB_DATA!J136*0%</f>
        <v>0</v>
      </c>
      <c r="K136" s="1">
        <f>+RIB_DATA!K136*0%</f>
        <v>0</v>
      </c>
      <c r="L136" s="1">
        <f>+RIB_DATA!L136*0%</f>
        <v>0</v>
      </c>
      <c r="N136" s="1" t="str">
        <f t="shared" si="5"/>
        <v>7025G60-N/A</v>
      </c>
      <c r="O136" s="10">
        <f t="shared" ref="O136:U172" si="10">+B136*$B$8</f>
        <v>0</v>
      </c>
      <c r="P136" s="10">
        <f t="shared" si="10"/>
        <v>0</v>
      </c>
      <c r="Q136" s="10">
        <f t="shared" si="10"/>
        <v>0</v>
      </c>
      <c r="R136" s="10">
        <f t="shared" si="10"/>
        <v>0</v>
      </c>
      <c r="S136" s="10">
        <f t="shared" si="10"/>
        <v>0</v>
      </c>
      <c r="T136" s="10">
        <f t="shared" si="10"/>
        <v>0</v>
      </c>
      <c r="U136" s="10">
        <f t="shared" si="10"/>
        <v>0</v>
      </c>
      <c r="V136" s="10">
        <f t="shared" si="9"/>
        <v>0</v>
      </c>
      <c r="W136" s="10">
        <f t="shared" si="8"/>
        <v>0</v>
      </c>
      <c r="X136" s="10">
        <f t="shared" si="8"/>
        <v>0</v>
      </c>
      <c r="Y136" s="10">
        <f t="shared" si="8"/>
        <v>0</v>
      </c>
    </row>
    <row r="137" spans="1:25" x14ac:dyDescent="0.2">
      <c r="A137" s="1" t="str">
        <f>LEFT(RIB_DATA!A137,4)&amp;"G"&amp;MID(RIB_DATA!A137,6,SEARCH("-",RIB_DATA!A137,1)-6)</f>
        <v>7025G60</v>
      </c>
      <c r="B137" s="1">
        <f>+RIB_DATA!B137*34%</f>
        <v>12.58</v>
      </c>
      <c r="C137" s="1">
        <f>+RIB_DATA!C137*34%</f>
        <v>24.14</v>
      </c>
      <c r="D137" s="1">
        <f>+RIB_DATA!D137*34%</f>
        <v>37.400000000000006</v>
      </c>
      <c r="E137" s="1">
        <f>+RIB_DATA!E137*34%</f>
        <v>51.34</v>
      </c>
      <c r="F137" s="1">
        <f>+RIB_DATA!F137*34%</f>
        <v>66.98</v>
      </c>
      <c r="G137" s="1">
        <f>+RIB_DATA!G137*34%</f>
        <v>83.64</v>
      </c>
      <c r="H137" s="1">
        <f>+RIB_DATA!H137*34%</f>
        <v>101.66000000000001</v>
      </c>
      <c r="I137" s="1">
        <f>+RIB_DATA!I137*34%</f>
        <v>0</v>
      </c>
      <c r="J137" s="1">
        <f>+RIB_DATA!J137*34%</f>
        <v>0</v>
      </c>
      <c r="K137" s="1">
        <f>+RIB_DATA!K137*34%</f>
        <v>0</v>
      </c>
      <c r="L137" s="1">
        <f>+RIB_DATA!L137*34%</f>
        <v>0</v>
      </c>
      <c r="N137" s="1" t="str">
        <f t="shared" si="5"/>
        <v>7025G60</v>
      </c>
      <c r="O137" s="10">
        <f t="shared" si="10"/>
        <v>12.58</v>
      </c>
      <c r="P137" s="10">
        <f t="shared" si="10"/>
        <v>24.14</v>
      </c>
      <c r="Q137" s="10">
        <f t="shared" si="10"/>
        <v>37.400000000000006</v>
      </c>
      <c r="R137" s="10">
        <f t="shared" si="10"/>
        <v>51.34</v>
      </c>
      <c r="S137" s="10">
        <f t="shared" si="10"/>
        <v>66.98</v>
      </c>
      <c r="T137" s="10">
        <f t="shared" si="10"/>
        <v>83.64</v>
      </c>
      <c r="U137" s="10">
        <f t="shared" si="10"/>
        <v>101.66000000000001</v>
      </c>
      <c r="V137" s="10">
        <f t="shared" si="9"/>
        <v>0</v>
      </c>
      <c r="W137" s="10">
        <f t="shared" si="8"/>
        <v>0</v>
      </c>
      <c r="X137" s="10">
        <f t="shared" si="8"/>
        <v>0</v>
      </c>
      <c r="Y137" s="10">
        <f t="shared" si="8"/>
        <v>0</v>
      </c>
    </row>
    <row r="138" spans="1:25" x14ac:dyDescent="0.2">
      <c r="A138" s="1" t="str">
        <f>LEFT(RIB_DATA!A138,4)&amp;"G"&amp;MID(RIB_DATA!A138,6,SEARCH("-",RIB_DATA!A138,1)-6)</f>
        <v>7025G76</v>
      </c>
      <c r="B138" s="1">
        <f>+RIB_DATA!B138*37%</f>
        <v>17.759999999999998</v>
      </c>
      <c r="C138" s="1">
        <f>+RIB_DATA!C138*37%</f>
        <v>32.93</v>
      </c>
      <c r="D138" s="1">
        <f>+RIB_DATA!D138*37%</f>
        <v>49.21</v>
      </c>
      <c r="E138" s="1">
        <f>+RIB_DATA!E138*37%</f>
        <v>66.599999999999994</v>
      </c>
      <c r="F138" s="1">
        <f>+RIB_DATA!F138*37%</f>
        <v>85.1</v>
      </c>
      <c r="G138" s="1">
        <f>+RIB_DATA!G138*37%</f>
        <v>104.71</v>
      </c>
      <c r="H138" s="1">
        <f>+RIB_DATA!H138*37%</f>
        <v>125.8</v>
      </c>
      <c r="I138" s="1">
        <f>+RIB_DATA!I138*37%</f>
        <v>0</v>
      </c>
      <c r="J138" s="1">
        <f>+RIB_DATA!J138*37%</f>
        <v>0</v>
      </c>
      <c r="K138" s="1">
        <f>+RIB_DATA!K138*37%</f>
        <v>0</v>
      </c>
      <c r="L138" s="1">
        <f>+RIB_DATA!L138*37%</f>
        <v>0</v>
      </c>
      <c r="N138" s="1" t="str">
        <f t="shared" si="5"/>
        <v>7025G76</v>
      </c>
      <c r="O138" s="10">
        <f t="shared" si="10"/>
        <v>17.759999999999998</v>
      </c>
      <c r="P138" s="10">
        <f t="shared" si="10"/>
        <v>32.93</v>
      </c>
      <c r="Q138" s="10">
        <f t="shared" si="10"/>
        <v>49.21</v>
      </c>
      <c r="R138" s="10">
        <f t="shared" si="10"/>
        <v>66.599999999999994</v>
      </c>
      <c r="S138" s="10">
        <f t="shared" si="10"/>
        <v>85.1</v>
      </c>
      <c r="T138" s="10">
        <f t="shared" si="10"/>
        <v>104.71</v>
      </c>
      <c r="U138" s="10">
        <f t="shared" si="10"/>
        <v>125.8</v>
      </c>
      <c r="V138" s="10">
        <f t="shared" si="9"/>
        <v>0</v>
      </c>
      <c r="W138" s="10">
        <f t="shared" si="8"/>
        <v>0</v>
      </c>
      <c r="X138" s="10">
        <f t="shared" si="8"/>
        <v>0</v>
      </c>
      <c r="Y138" s="10">
        <f t="shared" si="8"/>
        <v>0</v>
      </c>
    </row>
    <row r="139" spans="1:25" x14ac:dyDescent="0.2">
      <c r="A139" s="1" t="str">
        <f>LEFT(RIB_DATA!A139,4)&amp;"G"&amp;MID(RIB_DATA!A139,6,SEARCH("-",RIB_DATA!A139,1)-6)</f>
        <v>7025G101</v>
      </c>
      <c r="B139" s="1">
        <f>+RIB_DATA!B139*41%</f>
        <v>30.749999999999996</v>
      </c>
      <c r="C139" s="1">
        <f>+RIB_DATA!C139*41%</f>
        <v>52.48</v>
      </c>
      <c r="D139" s="1">
        <f>+RIB_DATA!D139*41%</f>
        <v>73.8</v>
      </c>
      <c r="E139" s="1">
        <f>+RIB_DATA!E139*41%</f>
        <v>95.94</v>
      </c>
      <c r="F139" s="1">
        <f>+RIB_DATA!F139*41%</f>
        <v>118.89999999999999</v>
      </c>
      <c r="G139" s="1">
        <f>+RIB_DATA!G139*41%</f>
        <v>142.26999999999998</v>
      </c>
      <c r="H139" s="1">
        <f>+RIB_DATA!H139*41%</f>
        <v>166.04999999999998</v>
      </c>
      <c r="I139" s="1">
        <f>+RIB_DATA!I139*41%</f>
        <v>0</v>
      </c>
      <c r="J139" s="1">
        <f>+RIB_DATA!J139*41%</f>
        <v>0</v>
      </c>
      <c r="K139" s="1">
        <f>+RIB_DATA!K139*41%</f>
        <v>0</v>
      </c>
      <c r="L139" s="1">
        <f>+RIB_DATA!L139*41%</f>
        <v>0</v>
      </c>
      <c r="N139" s="1" t="str">
        <f t="shared" si="5"/>
        <v>7025G101</v>
      </c>
      <c r="O139" s="10">
        <f t="shared" si="10"/>
        <v>30.749999999999996</v>
      </c>
      <c r="P139" s="10">
        <f t="shared" si="10"/>
        <v>52.48</v>
      </c>
      <c r="Q139" s="10">
        <f t="shared" si="10"/>
        <v>73.8</v>
      </c>
      <c r="R139" s="10">
        <f t="shared" si="10"/>
        <v>95.94</v>
      </c>
      <c r="S139" s="10">
        <f t="shared" si="10"/>
        <v>118.89999999999999</v>
      </c>
      <c r="T139" s="10">
        <f t="shared" si="10"/>
        <v>142.26999999999998</v>
      </c>
      <c r="U139" s="10">
        <f t="shared" si="10"/>
        <v>166.04999999999998</v>
      </c>
      <c r="V139" s="10">
        <f t="shared" si="9"/>
        <v>0</v>
      </c>
      <c r="W139" s="10">
        <f t="shared" si="8"/>
        <v>0</v>
      </c>
      <c r="X139" s="10">
        <f t="shared" si="8"/>
        <v>0</v>
      </c>
      <c r="Y139" s="10">
        <f t="shared" si="8"/>
        <v>0</v>
      </c>
    </row>
    <row r="140" spans="1:25" x14ac:dyDescent="0.2">
      <c r="A140" s="1" t="str">
        <f>LEFT(RIB_DATA!A140,4)&amp;"G"&amp;MID(RIB_DATA!A140,6,SEARCH("-",RIB_DATA!A140,1)-6)&amp;"-N/A"</f>
        <v>6525G33-N/A</v>
      </c>
      <c r="B140" s="1">
        <f>+RIB_DATA!B140*0%</f>
        <v>0</v>
      </c>
      <c r="C140" s="1">
        <f>+RIB_DATA!C140*0%</f>
        <v>0</v>
      </c>
      <c r="D140" s="1">
        <f>+RIB_DATA!D140*0%</f>
        <v>0</v>
      </c>
      <c r="E140" s="1">
        <f>+RIB_DATA!E140*0%</f>
        <v>0</v>
      </c>
      <c r="F140" s="1">
        <f>+RIB_DATA!F140*0%</f>
        <v>0</v>
      </c>
      <c r="G140" s="1">
        <f>+RIB_DATA!G140*0%</f>
        <v>0</v>
      </c>
      <c r="H140" s="1">
        <f>+RIB_DATA!H140*0%</f>
        <v>0</v>
      </c>
      <c r="I140" s="1">
        <f>+RIB_DATA!I140*0%</f>
        <v>0</v>
      </c>
      <c r="J140" s="1">
        <f>+RIB_DATA!J140*0%</f>
        <v>0</v>
      </c>
      <c r="K140" s="1">
        <f>+RIB_DATA!K140*0%</f>
        <v>0</v>
      </c>
      <c r="L140" s="1">
        <f>+RIB_DATA!L140*0%</f>
        <v>0</v>
      </c>
      <c r="N140" s="1" t="str">
        <f t="shared" si="5"/>
        <v>6525G33-N/A</v>
      </c>
      <c r="O140" s="10">
        <f t="shared" si="10"/>
        <v>0</v>
      </c>
      <c r="P140" s="10">
        <f t="shared" si="10"/>
        <v>0</v>
      </c>
      <c r="Q140" s="10">
        <f t="shared" si="10"/>
        <v>0</v>
      </c>
      <c r="R140" s="10">
        <f t="shared" si="10"/>
        <v>0</v>
      </c>
      <c r="S140" s="10">
        <f t="shared" si="10"/>
        <v>0</v>
      </c>
      <c r="T140" s="10">
        <f t="shared" si="10"/>
        <v>0</v>
      </c>
      <c r="U140" s="10">
        <f t="shared" si="10"/>
        <v>0</v>
      </c>
      <c r="V140" s="10">
        <f t="shared" si="9"/>
        <v>0</v>
      </c>
      <c r="W140" s="10">
        <f t="shared" si="8"/>
        <v>0</v>
      </c>
      <c r="X140" s="10">
        <f t="shared" si="8"/>
        <v>0</v>
      </c>
      <c r="Y140" s="10">
        <f t="shared" si="8"/>
        <v>0</v>
      </c>
    </row>
    <row r="141" spans="1:25" x14ac:dyDescent="0.2">
      <c r="A141" s="1" t="str">
        <f>LEFT(RIB_DATA!A141,4)&amp;"G"&amp;MID(RIB_DATA!A141,6,SEARCH("-",RIB_DATA!A141,1)-6)</f>
        <v>6525G33</v>
      </c>
      <c r="B141" s="1">
        <f>+RIB_DATA!B141*29%</f>
        <v>12.76</v>
      </c>
      <c r="C141" s="1">
        <f>+RIB_DATA!C141*29%</f>
        <v>20.88</v>
      </c>
      <c r="D141" s="1">
        <f>+RIB_DATA!D141*29%</f>
        <v>28.419999999999998</v>
      </c>
      <c r="E141" s="1">
        <f>+RIB_DATA!E141*29%</f>
        <v>36.25</v>
      </c>
      <c r="F141" s="1">
        <f>+RIB_DATA!F141*29%</f>
        <v>44.08</v>
      </c>
      <c r="G141" s="1">
        <f>+RIB_DATA!G141*29%</f>
        <v>51.91</v>
      </c>
      <c r="H141" s="1">
        <f>+RIB_DATA!H141*29%</f>
        <v>0</v>
      </c>
      <c r="I141" s="1">
        <f>+RIB_DATA!I141*29%</f>
        <v>0</v>
      </c>
      <c r="J141" s="1">
        <f>+RIB_DATA!J141*29%</f>
        <v>0</v>
      </c>
      <c r="K141" s="1">
        <f>+RIB_DATA!K141*29%</f>
        <v>0</v>
      </c>
      <c r="L141" s="1">
        <f>+RIB_DATA!L141*29%</f>
        <v>0</v>
      </c>
      <c r="N141" s="1" t="str">
        <f t="shared" ref="N141:N204" si="11">+A141</f>
        <v>6525G33</v>
      </c>
      <c r="O141" s="10">
        <f t="shared" si="10"/>
        <v>12.76</v>
      </c>
      <c r="P141" s="10">
        <f t="shared" si="10"/>
        <v>20.88</v>
      </c>
      <c r="Q141" s="10">
        <f t="shared" si="10"/>
        <v>28.419999999999998</v>
      </c>
      <c r="R141" s="10">
        <f t="shared" si="10"/>
        <v>36.25</v>
      </c>
      <c r="S141" s="10">
        <f t="shared" si="10"/>
        <v>44.08</v>
      </c>
      <c r="T141" s="10">
        <f t="shared" si="10"/>
        <v>51.91</v>
      </c>
      <c r="U141" s="10">
        <f t="shared" si="10"/>
        <v>0</v>
      </c>
      <c r="V141" s="10">
        <f t="shared" si="9"/>
        <v>0</v>
      </c>
      <c r="W141" s="10">
        <f t="shared" si="8"/>
        <v>0</v>
      </c>
      <c r="X141" s="10">
        <f t="shared" si="8"/>
        <v>0</v>
      </c>
      <c r="Y141" s="10">
        <f t="shared" si="8"/>
        <v>0</v>
      </c>
    </row>
    <row r="142" spans="1:25" x14ac:dyDescent="0.2">
      <c r="A142" s="1" t="str">
        <f>LEFT(RIB_DATA!A142,4)&amp;"G"&amp;MID(RIB_DATA!A142,6,SEARCH("-",RIB_DATA!A142,1)-6)&amp;"-N/A"</f>
        <v>6525G42-N/A</v>
      </c>
      <c r="B142" s="1">
        <f>+RIB_DATA!B142*0%</f>
        <v>0</v>
      </c>
      <c r="C142" s="1">
        <f>+RIB_DATA!C142*0%</f>
        <v>0</v>
      </c>
      <c r="D142" s="1">
        <f>+RIB_DATA!D142*0%</f>
        <v>0</v>
      </c>
      <c r="E142" s="1">
        <f>+RIB_DATA!E142*0%</f>
        <v>0</v>
      </c>
      <c r="F142" s="1">
        <f>+RIB_DATA!F142*0%</f>
        <v>0</v>
      </c>
      <c r="G142" s="1">
        <f>+RIB_DATA!G142*0%</f>
        <v>0</v>
      </c>
      <c r="H142" s="1">
        <f>+RIB_DATA!H142*0%</f>
        <v>0</v>
      </c>
      <c r="I142" s="1">
        <f>+RIB_DATA!I142*0%</f>
        <v>0</v>
      </c>
      <c r="J142" s="1">
        <f>+RIB_DATA!J142*0%</f>
        <v>0</v>
      </c>
      <c r="K142" s="1">
        <f>+RIB_DATA!K142*0%</f>
        <v>0</v>
      </c>
      <c r="L142" s="1">
        <f>+RIB_DATA!L142*0%</f>
        <v>0</v>
      </c>
      <c r="N142" s="1" t="str">
        <f t="shared" si="11"/>
        <v>6525G42-N/A</v>
      </c>
      <c r="O142" s="10">
        <f t="shared" si="10"/>
        <v>0</v>
      </c>
      <c r="P142" s="10">
        <f t="shared" si="10"/>
        <v>0</v>
      </c>
      <c r="Q142" s="10">
        <f t="shared" si="10"/>
        <v>0</v>
      </c>
      <c r="R142" s="10">
        <f t="shared" si="10"/>
        <v>0</v>
      </c>
      <c r="S142" s="10">
        <f t="shared" si="10"/>
        <v>0</v>
      </c>
      <c r="T142" s="10">
        <f t="shared" si="10"/>
        <v>0</v>
      </c>
      <c r="U142" s="10">
        <f t="shared" si="10"/>
        <v>0</v>
      </c>
      <c r="V142" s="10">
        <f t="shared" si="9"/>
        <v>0</v>
      </c>
      <c r="W142" s="10">
        <f t="shared" si="8"/>
        <v>0</v>
      </c>
      <c r="X142" s="10">
        <f t="shared" si="8"/>
        <v>0</v>
      </c>
      <c r="Y142" s="10">
        <f t="shared" si="8"/>
        <v>0</v>
      </c>
    </row>
    <row r="143" spans="1:25" x14ac:dyDescent="0.2">
      <c r="A143" s="1" t="str">
        <f>LEFT(RIB_DATA!A143,4)&amp;"G"&amp;MID(RIB_DATA!A143,6,SEARCH("-",RIB_DATA!A143,1)-6)</f>
        <v>6525G48</v>
      </c>
      <c r="B143" s="1">
        <f>+RIB_DATA!B143*34%</f>
        <v>7.82</v>
      </c>
      <c r="C143" s="1">
        <f>+RIB_DATA!C143*34%</f>
        <v>17</v>
      </c>
      <c r="D143" s="1">
        <f>+RIB_DATA!D143*34%</f>
        <v>27.880000000000003</v>
      </c>
      <c r="E143" s="1">
        <f>+RIB_DATA!E143*34%</f>
        <v>40.46</v>
      </c>
      <c r="F143" s="1">
        <f>+RIB_DATA!F143*34%</f>
        <v>54.74</v>
      </c>
      <c r="G143" s="1">
        <f>+RIB_DATA!G143*34%</f>
        <v>70.72</v>
      </c>
      <c r="H143" s="1">
        <f>+RIB_DATA!H143*34%</f>
        <v>0</v>
      </c>
      <c r="I143" s="1">
        <f>+RIB_DATA!I143*34%</f>
        <v>0</v>
      </c>
      <c r="J143" s="1">
        <f>+RIB_DATA!J143*34%</f>
        <v>0</v>
      </c>
      <c r="K143" s="1">
        <f>+RIB_DATA!K143*34%</f>
        <v>0</v>
      </c>
      <c r="L143" s="1">
        <f>+RIB_DATA!L143*34%</f>
        <v>0</v>
      </c>
      <c r="N143" s="1" t="str">
        <f t="shared" si="11"/>
        <v>6525G48</v>
      </c>
      <c r="O143" s="10">
        <f t="shared" si="10"/>
        <v>7.82</v>
      </c>
      <c r="P143" s="10">
        <f t="shared" si="10"/>
        <v>17</v>
      </c>
      <c r="Q143" s="10">
        <f t="shared" si="10"/>
        <v>27.880000000000003</v>
      </c>
      <c r="R143" s="10">
        <f t="shared" si="10"/>
        <v>40.46</v>
      </c>
      <c r="S143" s="10">
        <f t="shared" si="10"/>
        <v>54.74</v>
      </c>
      <c r="T143" s="10">
        <f t="shared" si="10"/>
        <v>70.72</v>
      </c>
      <c r="U143" s="10">
        <f t="shared" si="10"/>
        <v>0</v>
      </c>
      <c r="V143" s="10">
        <f t="shared" si="9"/>
        <v>0</v>
      </c>
      <c r="W143" s="10">
        <f t="shared" si="8"/>
        <v>0</v>
      </c>
      <c r="X143" s="10">
        <f t="shared" si="8"/>
        <v>0</v>
      </c>
      <c r="Y143" s="10">
        <f t="shared" si="8"/>
        <v>0</v>
      </c>
    </row>
    <row r="144" spans="1:25" x14ac:dyDescent="0.2">
      <c r="A144" s="1" t="str">
        <f>LEFT(RIB_DATA!A144,4)&amp;"G"&amp;MID(RIB_DATA!A144,6,SEARCH("-",RIB_DATA!A144,1)-6)&amp;"-N/A"</f>
        <v>6525G60-N/A</v>
      </c>
      <c r="B144" s="1">
        <f>+RIB_DATA!B144*0%</f>
        <v>0</v>
      </c>
      <c r="C144" s="1">
        <f>+RIB_DATA!C144*0%</f>
        <v>0</v>
      </c>
      <c r="D144" s="1">
        <f>+RIB_DATA!D144*0%</f>
        <v>0</v>
      </c>
      <c r="E144" s="1">
        <f>+RIB_DATA!E144*0%</f>
        <v>0</v>
      </c>
      <c r="F144" s="1">
        <f>+RIB_DATA!F144*0%</f>
        <v>0</v>
      </c>
      <c r="G144" s="1">
        <f>+RIB_DATA!G144*0%</f>
        <v>0</v>
      </c>
      <c r="H144" s="1">
        <f>+RIB_DATA!H144*0%</f>
        <v>0</v>
      </c>
      <c r="I144" s="1">
        <f>+RIB_DATA!I144*0%</f>
        <v>0</v>
      </c>
      <c r="J144" s="1">
        <f>+RIB_DATA!J144*0%</f>
        <v>0</v>
      </c>
      <c r="K144" s="1">
        <f>+RIB_DATA!K144*0%</f>
        <v>0</v>
      </c>
      <c r="L144" s="1">
        <f>+RIB_DATA!L144*0%</f>
        <v>0</v>
      </c>
      <c r="N144" s="1" t="str">
        <f t="shared" si="11"/>
        <v>6525G60-N/A</v>
      </c>
      <c r="O144" s="10">
        <f t="shared" si="10"/>
        <v>0</v>
      </c>
      <c r="P144" s="10">
        <f t="shared" si="10"/>
        <v>0</v>
      </c>
      <c r="Q144" s="10">
        <f t="shared" si="10"/>
        <v>0</v>
      </c>
      <c r="R144" s="10">
        <f t="shared" si="10"/>
        <v>0</v>
      </c>
      <c r="S144" s="10">
        <f t="shared" si="10"/>
        <v>0</v>
      </c>
      <c r="T144" s="10">
        <f t="shared" si="10"/>
        <v>0</v>
      </c>
      <c r="U144" s="10">
        <f t="shared" si="10"/>
        <v>0</v>
      </c>
      <c r="V144" s="10">
        <f t="shared" si="9"/>
        <v>0</v>
      </c>
      <c r="W144" s="10">
        <f t="shared" si="8"/>
        <v>0</v>
      </c>
      <c r="X144" s="10">
        <f t="shared" si="8"/>
        <v>0</v>
      </c>
      <c r="Y144" s="10">
        <f t="shared" si="8"/>
        <v>0</v>
      </c>
    </row>
    <row r="145" spans="1:25" x14ac:dyDescent="0.2">
      <c r="A145" s="1" t="str">
        <f>LEFT(RIB_DATA!A145,4)&amp;"G"&amp;MID(RIB_DATA!A145,6,SEARCH("-",RIB_DATA!A145,1)-6)</f>
        <v>6525G60</v>
      </c>
      <c r="B145" s="1">
        <f>+RIB_DATA!B145*34%</f>
        <v>11.9</v>
      </c>
      <c r="C145" s="1">
        <f>+RIB_DATA!C145*34%</f>
        <v>23.46</v>
      </c>
      <c r="D145" s="1">
        <f>+RIB_DATA!D145*34%</f>
        <v>36.380000000000003</v>
      </c>
      <c r="E145" s="1">
        <f>+RIB_DATA!E145*34%</f>
        <v>50.660000000000004</v>
      </c>
      <c r="F145" s="1">
        <f>+RIB_DATA!F145*34%</f>
        <v>66.300000000000011</v>
      </c>
      <c r="G145" s="1">
        <f>+RIB_DATA!G145*34%</f>
        <v>83.300000000000011</v>
      </c>
      <c r="H145" s="1">
        <f>+RIB_DATA!H145*34%</f>
        <v>0</v>
      </c>
      <c r="I145" s="1">
        <f>+RIB_DATA!I145*34%</f>
        <v>0</v>
      </c>
      <c r="J145" s="1">
        <f>+RIB_DATA!J145*34%</f>
        <v>0</v>
      </c>
      <c r="K145" s="1">
        <f>+RIB_DATA!K145*34%</f>
        <v>0</v>
      </c>
      <c r="L145" s="1">
        <f>+RIB_DATA!L145*34%</f>
        <v>0</v>
      </c>
      <c r="N145" s="1" t="str">
        <f t="shared" si="11"/>
        <v>6525G60</v>
      </c>
      <c r="O145" s="10">
        <f t="shared" si="10"/>
        <v>11.9</v>
      </c>
      <c r="P145" s="10">
        <f t="shared" si="10"/>
        <v>23.46</v>
      </c>
      <c r="Q145" s="10">
        <f t="shared" si="10"/>
        <v>36.380000000000003</v>
      </c>
      <c r="R145" s="10">
        <f t="shared" si="10"/>
        <v>50.660000000000004</v>
      </c>
      <c r="S145" s="10">
        <f t="shared" si="10"/>
        <v>66.300000000000011</v>
      </c>
      <c r="T145" s="10">
        <f t="shared" si="10"/>
        <v>83.300000000000011</v>
      </c>
      <c r="U145" s="10">
        <f t="shared" si="10"/>
        <v>0</v>
      </c>
      <c r="V145" s="10">
        <f t="shared" si="9"/>
        <v>0</v>
      </c>
      <c r="W145" s="10">
        <f t="shared" si="8"/>
        <v>0</v>
      </c>
      <c r="X145" s="10">
        <f t="shared" si="8"/>
        <v>0</v>
      </c>
      <c r="Y145" s="10">
        <f t="shared" si="8"/>
        <v>0</v>
      </c>
    </row>
    <row r="146" spans="1:25" x14ac:dyDescent="0.2">
      <c r="A146" s="1" t="str">
        <f>LEFT(RIB_DATA!A146,4)&amp;"G"&amp;MID(RIB_DATA!A146,6,SEARCH("-",RIB_DATA!A146,1)-6)</f>
        <v>6525G76</v>
      </c>
      <c r="B146" s="1">
        <f>+RIB_DATA!B146*37%</f>
        <v>17.02</v>
      </c>
      <c r="C146" s="1">
        <f>+RIB_DATA!C146*37%</f>
        <v>31.82</v>
      </c>
      <c r="D146" s="1">
        <f>+RIB_DATA!D146*37%</f>
        <v>47.73</v>
      </c>
      <c r="E146" s="1">
        <f>+RIB_DATA!E146*37%</f>
        <v>64.75</v>
      </c>
      <c r="F146" s="1">
        <f>+RIB_DATA!F146*37%</f>
        <v>83.25</v>
      </c>
      <c r="G146" s="1">
        <f>+RIB_DATA!G146*37%</f>
        <v>102.86</v>
      </c>
      <c r="H146" s="1">
        <f>+RIB_DATA!H146*37%</f>
        <v>0</v>
      </c>
      <c r="I146" s="1">
        <f>+RIB_DATA!I146*37%</f>
        <v>0</v>
      </c>
      <c r="J146" s="1">
        <f>+RIB_DATA!J146*37%</f>
        <v>0</v>
      </c>
      <c r="K146" s="1">
        <f>+RIB_DATA!K146*37%</f>
        <v>0</v>
      </c>
      <c r="L146" s="1">
        <f>+RIB_DATA!L146*37%</f>
        <v>0</v>
      </c>
      <c r="N146" s="1" t="str">
        <f t="shared" si="11"/>
        <v>6525G76</v>
      </c>
      <c r="O146" s="10">
        <f t="shared" si="10"/>
        <v>17.02</v>
      </c>
      <c r="P146" s="10">
        <f t="shared" si="10"/>
        <v>31.82</v>
      </c>
      <c r="Q146" s="10">
        <f t="shared" si="10"/>
        <v>47.73</v>
      </c>
      <c r="R146" s="10">
        <f t="shared" si="10"/>
        <v>64.75</v>
      </c>
      <c r="S146" s="10">
        <f t="shared" si="10"/>
        <v>83.25</v>
      </c>
      <c r="T146" s="10">
        <f t="shared" si="10"/>
        <v>102.86</v>
      </c>
      <c r="U146" s="10">
        <f t="shared" si="10"/>
        <v>0</v>
      </c>
      <c r="V146" s="10">
        <f t="shared" si="9"/>
        <v>0</v>
      </c>
      <c r="W146" s="10">
        <f t="shared" si="8"/>
        <v>0</v>
      </c>
      <c r="X146" s="10">
        <f t="shared" si="8"/>
        <v>0</v>
      </c>
      <c r="Y146" s="10">
        <f t="shared" si="8"/>
        <v>0</v>
      </c>
    </row>
    <row r="147" spans="1:25" x14ac:dyDescent="0.2">
      <c r="A147" s="1" t="str">
        <f>LEFT(RIB_DATA!A147,4)&amp;"G"&amp;MID(RIB_DATA!A147,6,SEARCH("-",RIB_DATA!A147,1)-6)</f>
        <v>6525G101</v>
      </c>
      <c r="B147" s="1">
        <f>+RIB_DATA!B147*41%</f>
        <v>28.7</v>
      </c>
      <c r="C147" s="1">
        <f>+RIB_DATA!C147*41%</f>
        <v>49.199999999999996</v>
      </c>
      <c r="D147" s="1">
        <f>+RIB_DATA!D147*41%</f>
        <v>69.7</v>
      </c>
      <c r="E147" s="1">
        <f>+RIB_DATA!E147*41%</f>
        <v>91.02</v>
      </c>
      <c r="F147" s="1">
        <f>+RIB_DATA!F147*41%</f>
        <v>113.16</v>
      </c>
      <c r="G147" s="1">
        <f>+RIB_DATA!G147*41%</f>
        <v>136.12</v>
      </c>
      <c r="H147" s="1">
        <f>+RIB_DATA!H147*41%</f>
        <v>0</v>
      </c>
      <c r="I147" s="1">
        <f>+RIB_DATA!I147*41%</f>
        <v>0</v>
      </c>
      <c r="J147" s="1">
        <f>+RIB_DATA!J147*41%</f>
        <v>0</v>
      </c>
      <c r="K147" s="1">
        <f>+RIB_DATA!K147*41%</f>
        <v>0</v>
      </c>
      <c r="L147" s="1">
        <f>+RIB_DATA!L147*41%</f>
        <v>0</v>
      </c>
      <c r="N147" s="1" t="str">
        <f t="shared" si="11"/>
        <v>6525G101</v>
      </c>
      <c r="O147" s="10">
        <f t="shared" si="10"/>
        <v>28.7</v>
      </c>
      <c r="P147" s="10">
        <f t="shared" si="10"/>
        <v>49.199999999999996</v>
      </c>
      <c r="Q147" s="10">
        <f t="shared" si="10"/>
        <v>69.7</v>
      </c>
      <c r="R147" s="10">
        <f t="shared" si="10"/>
        <v>91.02</v>
      </c>
      <c r="S147" s="10">
        <f t="shared" si="10"/>
        <v>113.16</v>
      </c>
      <c r="T147" s="10">
        <f t="shared" si="10"/>
        <v>136.12</v>
      </c>
      <c r="U147" s="10">
        <f t="shared" si="10"/>
        <v>0</v>
      </c>
      <c r="V147" s="10">
        <f t="shared" si="9"/>
        <v>0</v>
      </c>
      <c r="W147" s="10">
        <f t="shared" si="8"/>
        <v>0</v>
      </c>
      <c r="X147" s="10">
        <f t="shared" si="8"/>
        <v>0</v>
      </c>
      <c r="Y147" s="10">
        <f t="shared" si="8"/>
        <v>0</v>
      </c>
    </row>
    <row r="148" spans="1:25" x14ac:dyDescent="0.2">
      <c r="A148" s="1" t="str">
        <f>LEFT(RIB_DATA!A148,4)&amp;"G"&amp;MID(RIB_DATA!A148,6,SEARCH("-",RIB_DATA!A148,1)-6)&amp;"-N/A"</f>
        <v>6025G33-N/A</v>
      </c>
      <c r="B148" s="1">
        <f>+RIB_DATA!B148*0%</f>
        <v>0</v>
      </c>
      <c r="C148" s="1">
        <f>+RIB_DATA!C148*0%</f>
        <v>0</v>
      </c>
      <c r="D148" s="1">
        <f>+RIB_DATA!D148*0%</f>
        <v>0</v>
      </c>
      <c r="E148" s="1">
        <f>+RIB_DATA!E148*0%</f>
        <v>0</v>
      </c>
      <c r="F148" s="1">
        <f>+RIB_DATA!F148*0%</f>
        <v>0</v>
      </c>
      <c r="G148" s="1">
        <f>+RIB_DATA!G148*0%</f>
        <v>0</v>
      </c>
      <c r="H148" s="1">
        <f>+RIB_DATA!H148*0%</f>
        <v>0</v>
      </c>
      <c r="I148" s="1">
        <f>+RIB_DATA!I148*0%</f>
        <v>0</v>
      </c>
      <c r="J148" s="1">
        <f>+RIB_DATA!J148*0%</f>
        <v>0</v>
      </c>
      <c r="K148" s="1">
        <f>+RIB_DATA!K148*0%</f>
        <v>0</v>
      </c>
      <c r="L148" s="1">
        <f>+RIB_DATA!L148*0%</f>
        <v>0</v>
      </c>
      <c r="N148" s="1" t="str">
        <f t="shared" si="11"/>
        <v>6025G33-N/A</v>
      </c>
      <c r="O148" s="10">
        <f t="shared" si="10"/>
        <v>0</v>
      </c>
      <c r="P148" s="10">
        <f t="shared" si="10"/>
        <v>0</v>
      </c>
      <c r="Q148" s="10">
        <f t="shared" si="10"/>
        <v>0</v>
      </c>
      <c r="R148" s="10">
        <f t="shared" si="10"/>
        <v>0</v>
      </c>
      <c r="S148" s="10">
        <f t="shared" si="10"/>
        <v>0</v>
      </c>
      <c r="T148" s="10">
        <f t="shared" si="10"/>
        <v>0</v>
      </c>
      <c r="U148" s="10">
        <f t="shared" si="10"/>
        <v>0</v>
      </c>
      <c r="V148" s="10">
        <f t="shared" si="9"/>
        <v>0</v>
      </c>
      <c r="W148" s="10">
        <f t="shared" si="8"/>
        <v>0</v>
      </c>
      <c r="X148" s="10">
        <f t="shared" si="8"/>
        <v>0</v>
      </c>
      <c r="Y148" s="10">
        <f t="shared" si="8"/>
        <v>0</v>
      </c>
    </row>
    <row r="149" spans="1:25" x14ac:dyDescent="0.2">
      <c r="A149" s="1" t="str">
        <f>LEFT(RIB_DATA!A149,4)&amp;"G"&amp;MID(RIB_DATA!A149,6,SEARCH("-",RIB_DATA!A149,1)-6)</f>
        <v>6025G33</v>
      </c>
      <c r="B149" s="1">
        <f>+RIB_DATA!B149*29%</f>
        <v>11.6</v>
      </c>
      <c r="C149" s="1">
        <f>+RIB_DATA!C149*29%</f>
        <v>19.43</v>
      </c>
      <c r="D149" s="1">
        <f>+RIB_DATA!D149*29%</f>
        <v>26.68</v>
      </c>
      <c r="E149" s="1">
        <f>+RIB_DATA!E149*29%</f>
        <v>34.22</v>
      </c>
      <c r="F149" s="1">
        <f>+RIB_DATA!F149*29%</f>
        <v>41.76</v>
      </c>
      <c r="G149" s="1">
        <f>+RIB_DATA!G149*29%</f>
        <v>0</v>
      </c>
      <c r="H149" s="1">
        <f>+RIB_DATA!H149*29%</f>
        <v>0</v>
      </c>
      <c r="I149" s="1">
        <f>+RIB_DATA!I149*29%</f>
        <v>0</v>
      </c>
      <c r="J149" s="1">
        <f>+RIB_DATA!J149*29%</f>
        <v>0</v>
      </c>
      <c r="K149" s="1">
        <f>+RIB_DATA!K149*29%</f>
        <v>0</v>
      </c>
      <c r="L149" s="1">
        <f>+RIB_DATA!L149*29%</f>
        <v>0</v>
      </c>
      <c r="N149" s="1" t="str">
        <f t="shared" si="11"/>
        <v>6025G33</v>
      </c>
      <c r="O149" s="10">
        <f t="shared" si="10"/>
        <v>11.6</v>
      </c>
      <c r="P149" s="10">
        <f t="shared" si="10"/>
        <v>19.43</v>
      </c>
      <c r="Q149" s="10">
        <f t="shared" si="10"/>
        <v>26.68</v>
      </c>
      <c r="R149" s="10">
        <f t="shared" si="10"/>
        <v>34.22</v>
      </c>
      <c r="S149" s="10">
        <f t="shared" si="10"/>
        <v>41.76</v>
      </c>
      <c r="T149" s="10">
        <f t="shared" si="10"/>
        <v>0</v>
      </c>
      <c r="U149" s="10">
        <f t="shared" si="10"/>
        <v>0</v>
      </c>
      <c r="V149" s="10">
        <f t="shared" si="9"/>
        <v>0</v>
      </c>
      <c r="W149" s="10">
        <f t="shared" si="8"/>
        <v>0</v>
      </c>
      <c r="X149" s="10">
        <f t="shared" si="8"/>
        <v>0</v>
      </c>
      <c r="Y149" s="10">
        <f t="shared" si="8"/>
        <v>0</v>
      </c>
    </row>
    <row r="150" spans="1:25" x14ac:dyDescent="0.2">
      <c r="A150" s="1" t="str">
        <f>LEFT(RIB_DATA!A150,4)&amp;"G"&amp;MID(RIB_DATA!A150,6,SEARCH("-",RIB_DATA!A150,1)-6)&amp;"-N/A"</f>
        <v>6025G42-N/A</v>
      </c>
      <c r="B150" s="1">
        <f>+RIB_DATA!B150*0%</f>
        <v>0</v>
      </c>
      <c r="C150" s="1">
        <f>+RIB_DATA!C150*0%</f>
        <v>0</v>
      </c>
      <c r="D150" s="1">
        <f>+RIB_DATA!D150*0%</f>
        <v>0</v>
      </c>
      <c r="E150" s="1">
        <f>+RIB_DATA!E150*0%</f>
        <v>0</v>
      </c>
      <c r="F150" s="1">
        <f>+RIB_DATA!F150*0%</f>
        <v>0</v>
      </c>
      <c r="G150" s="1">
        <f>+RIB_DATA!G150*0%</f>
        <v>0</v>
      </c>
      <c r="H150" s="1">
        <f>+RIB_DATA!H150*0%</f>
        <v>0</v>
      </c>
      <c r="I150" s="1">
        <f>+RIB_DATA!I150*0%</f>
        <v>0</v>
      </c>
      <c r="J150" s="1">
        <f>+RIB_DATA!J150*0%</f>
        <v>0</v>
      </c>
      <c r="K150" s="1">
        <f>+RIB_DATA!K150*0%</f>
        <v>0</v>
      </c>
      <c r="L150" s="1">
        <f>+RIB_DATA!L150*0%</f>
        <v>0</v>
      </c>
      <c r="N150" s="1" t="str">
        <f t="shared" si="11"/>
        <v>6025G42-N/A</v>
      </c>
      <c r="O150" s="10">
        <f t="shared" si="10"/>
        <v>0</v>
      </c>
      <c r="P150" s="10">
        <f t="shared" si="10"/>
        <v>0</v>
      </c>
      <c r="Q150" s="10">
        <f t="shared" si="10"/>
        <v>0</v>
      </c>
      <c r="R150" s="10">
        <f t="shared" si="10"/>
        <v>0</v>
      </c>
      <c r="S150" s="10">
        <f t="shared" si="10"/>
        <v>0</v>
      </c>
      <c r="T150" s="10">
        <f t="shared" si="10"/>
        <v>0</v>
      </c>
      <c r="U150" s="10">
        <f t="shared" si="10"/>
        <v>0</v>
      </c>
      <c r="V150" s="10">
        <f t="shared" si="9"/>
        <v>0</v>
      </c>
      <c r="W150" s="10">
        <f t="shared" si="8"/>
        <v>0</v>
      </c>
      <c r="X150" s="10">
        <f t="shared" si="8"/>
        <v>0</v>
      </c>
      <c r="Y150" s="10">
        <f t="shared" si="8"/>
        <v>0</v>
      </c>
    </row>
    <row r="151" spans="1:25" x14ac:dyDescent="0.2">
      <c r="A151" s="1" t="str">
        <f>LEFT(RIB_DATA!A151,4)&amp;"G"&amp;MID(RIB_DATA!A151,6,SEARCH("-",RIB_DATA!A151,1)-6)</f>
        <v>6025G48</v>
      </c>
      <c r="B151" s="1">
        <f>+RIB_DATA!B151*34%</f>
        <v>7.82</v>
      </c>
      <c r="C151" s="1">
        <f>+RIB_DATA!C151*34%</f>
        <v>16.66</v>
      </c>
      <c r="D151" s="1">
        <f>+RIB_DATA!D151*34%</f>
        <v>27.540000000000003</v>
      </c>
      <c r="E151" s="1">
        <f>+RIB_DATA!E151*34%</f>
        <v>40.800000000000004</v>
      </c>
      <c r="F151" s="1">
        <f>+RIB_DATA!F151*34%</f>
        <v>55.42</v>
      </c>
      <c r="G151" s="1">
        <f>+RIB_DATA!G151*34%</f>
        <v>0</v>
      </c>
      <c r="H151" s="1">
        <f>+RIB_DATA!H151*34%</f>
        <v>0</v>
      </c>
      <c r="I151" s="1">
        <f>+RIB_DATA!I151*34%</f>
        <v>0</v>
      </c>
      <c r="J151" s="1">
        <f>+RIB_DATA!J151*34%</f>
        <v>0</v>
      </c>
      <c r="K151" s="1">
        <f>+RIB_DATA!K151*34%</f>
        <v>0</v>
      </c>
      <c r="L151" s="1">
        <f>+RIB_DATA!L151*34%</f>
        <v>0</v>
      </c>
      <c r="N151" s="1" t="str">
        <f t="shared" si="11"/>
        <v>6025G48</v>
      </c>
      <c r="O151" s="10">
        <f t="shared" si="10"/>
        <v>7.82</v>
      </c>
      <c r="P151" s="10">
        <f t="shared" si="10"/>
        <v>16.66</v>
      </c>
      <c r="Q151" s="10">
        <f t="shared" si="10"/>
        <v>27.540000000000003</v>
      </c>
      <c r="R151" s="10">
        <f t="shared" si="10"/>
        <v>40.800000000000004</v>
      </c>
      <c r="S151" s="10">
        <f t="shared" si="10"/>
        <v>55.42</v>
      </c>
      <c r="T151" s="10">
        <f t="shared" si="10"/>
        <v>0</v>
      </c>
      <c r="U151" s="10">
        <f t="shared" si="10"/>
        <v>0</v>
      </c>
      <c r="V151" s="10">
        <f t="shared" si="9"/>
        <v>0</v>
      </c>
      <c r="W151" s="10">
        <f t="shared" si="8"/>
        <v>0</v>
      </c>
      <c r="X151" s="10">
        <f t="shared" si="8"/>
        <v>0</v>
      </c>
      <c r="Y151" s="10">
        <f t="shared" si="8"/>
        <v>0</v>
      </c>
    </row>
    <row r="152" spans="1:25" x14ac:dyDescent="0.2">
      <c r="A152" s="1" t="str">
        <f>LEFT(RIB_DATA!A152,4)&amp;"G"&amp;MID(RIB_DATA!A152,6,SEARCH("-",RIB_DATA!A152,1)-6)&amp;"-N/A"</f>
        <v>6025G60-N/A</v>
      </c>
      <c r="B152" s="1">
        <f>+RIB_DATA!B152*0%</f>
        <v>0</v>
      </c>
      <c r="C152" s="1">
        <f>+RIB_DATA!C152*0%</f>
        <v>0</v>
      </c>
      <c r="D152" s="1">
        <f>+RIB_DATA!D152*0%</f>
        <v>0</v>
      </c>
      <c r="E152" s="1">
        <f>+RIB_DATA!E152*0%</f>
        <v>0</v>
      </c>
      <c r="F152" s="1">
        <f>+RIB_DATA!F152*0%</f>
        <v>0</v>
      </c>
      <c r="G152" s="1">
        <f>+RIB_DATA!G152*0%</f>
        <v>0</v>
      </c>
      <c r="H152" s="1">
        <f>+RIB_DATA!H152*0%</f>
        <v>0</v>
      </c>
      <c r="I152" s="1">
        <f>+RIB_DATA!I152*0%</f>
        <v>0</v>
      </c>
      <c r="J152" s="1">
        <f>+RIB_DATA!J152*0%</f>
        <v>0</v>
      </c>
      <c r="K152" s="1">
        <f>+RIB_DATA!K152*0%</f>
        <v>0</v>
      </c>
      <c r="L152" s="1">
        <f>+RIB_DATA!L152*0%</f>
        <v>0</v>
      </c>
      <c r="N152" s="1" t="str">
        <f t="shared" si="11"/>
        <v>6025G60-N/A</v>
      </c>
      <c r="O152" s="10">
        <f t="shared" si="10"/>
        <v>0</v>
      </c>
      <c r="P152" s="10">
        <f t="shared" si="10"/>
        <v>0</v>
      </c>
      <c r="Q152" s="10">
        <f t="shared" si="10"/>
        <v>0</v>
      </c>
      <c r="R152" s="10">
        <f t="shared" si="10"/>
        <v>0</v>
      </c>
      <c r="S152" s="10">
        <f t="shared" si="10"/>
        <v>0</v>
      </c>
      <c r="T152" s="10">
        <f t="shared" si="10"/>
        <v>0</v>
      </c>
      <c r="U152" s="10">
        <f t="shared" si="10"/>
        <v>0</v>
      </c>
      <c r="V152" s="10">
        <f t="shared" si="9"/>
        <v>0</v>
      </c>
      <c r="W152" s="10">
        <f t="shared" si="8"/>
        <v>0</v>
      </c>
      <c r="X152" s="10">
        <f t="shared" si="8"/>
        <v>0</v>
      </c>
      <c r="Y152" s="10">
        <f t="shared" si="8"/>
        <v>0</v>
      </c>
    </row>
    <row r="153" spans="1:25" x14ac:dyDescent="0.2">
      <c r="A153" s="1" t="str">
        <f>LEFT(RIB_DATA!A153,4)&amp;"G"&amp;MID(RIB_DATA!A153,6,SEARCH("-",RIB_DATA!A153,1)-6)</f>
        <v>6025G60</v>
      </c>
      <c r="B153" s="1">
        <f>+RIB_DATA!B153*34%</f>
        <v>11.56</v>
      </c>
      <c r="C153" s="1">
        <f>+RIB_DATA!C153*34%</f>
        <v>22.78</v>
      </c>
      <c r="D153" s="1">
        <f>+RIB_DATA!D153*34%</f>
        <v>35.700000000000003</v>
      </c>
      <c r="E153" s="1">
        <f>+RIB_DATA!E153*34%</f>
        <v>49.980000000000004</v>
      </c>
      <c r="F153" s="1">
        <f>+RIB_DATA!F153*34%</f>
        <v>65.960000000000008</v>
      </c>
      <c r="G153" s="1">
        <f>+RIB_DATA!G153*34%</f>
        <v>0</v>
      </c>
      <c r="H153" s="1">
        <f>+RIB_DATA!H153*34%</f>
        <v>0</v>
      </c>
      <c r="I153" s="1">
        <f>+RIB_DATA!I153*34%</f>
        <v>0</v>
      </c>
      <c r="J153" s="1">
        <f>+RIB_DATA!J153*34%</f>
        <v>0</v>
      </c>
      <c r="K153" s="1">
        <f>+RIB_DATA!K153*34%</f>
        <v>0</v>
      </c>
      <c r="L153" s="1">
        <f>+RIB_DATA!L153*34%</f>
        <v>0</v>
      </c>
      <c r="N153" s="1" t="str">
        <f t="shared" si="11"/>
        <v>6025G60</v>
      </c>
      <c r="O153" s="10">
        <f t="shared" si="10"/>
        <v>11.56</v>
      </c>
      <c r="P153" s="10">
        <f t="shared" si="10"/>
        <v>22.78</v>
      </c>
      <c r="Q153" s="10">
        <f t="shared" si="10"/>
        <v>35.700000000000003</v>
      </c>
      <c r="R153" s="10">
        <f t="shared" si="10"/>
        <v>49.980000000000004</v>
      </c>
      <c r="S153" s="10">
        <f t="shared" si="10"/>
        <v>65.960000000000008</v>
      </c>
      <c r="T153" s="10">
        <f t="shared" si="10"/>
        <v>0</v>
      </c>
      <c r="U153" s="10">
        <f t="shared" si="10"/>
        <v>0</v>
      </c>
      <c r="V153" s="10">
        <f t="shared" si="9"/>
        <v>0</v>
      </c>
      <c r="W153" s="10">
        <f t="shared" si="8"/>
        <v>0</v>
      </c>
      <c r="X153" s="10">
        <f t="shared" si="8"/>
        <v>0</v>
      </c>
      <c r="Y153" s="10">
        <f t="shared" si="8"/>
        <v>0</v>
      </c>
    </row>
    <row r="154" spans="1:25" x14ac:dyDescent="0.2">
      <c r="A154" s="1" t="str">
        <f>LEFT(RIB_DATA!A154,4)&amp;"G"&amp;MID(RIB_DATA!A154,6,SEARCH("-",RIB_DATA!A154,1)-6)</f>
        <v>6025G76</v>
      </c>
      <c r="B154" s="1">
        <f>+RIB_DATA!B154*37%</f>
        <v>15.91</v>
      </c>
      <c r="C154" s="1">
        <f>+RIB_DATA!C154*37%</f>
        <v>30.34</v>
      </c>
      <c r="D154" s="1">
        <f>+RIB_DATA!D154*37%</f>
        <v>45.88</v>
      </c>
      <c r="E154" s="1">
        <f>+RIB_DATA!E154*37%</f>
        <v>62.9</v>
      </c>
      <c r="F154" s="1">
        <f>+RIB_DATA!F154*37%</f>
        <v>81.400000000000006</v>
      </c>
      <c r="G154" s="1">
        <f>+RIB_DATA!G154*37%</f>
        <v>0</v>
      </c>
      <c r="H154" s="1">
        <f>+RIB_DATA!H154*37%</f>
        <v>0</v>
      </c>
      <c r="I154" s="1">
        <f>+RIB_DATA!I154*37%</f>
        <v>0</v>
      </c>
      <c r="J154" s="1">
        <f>+RIB_DATA!J154*37%</f>
        <v>0</v>
      </c>
      <c r="K154" s="1">
        <f>+RIB_DATA!K154*37%</f>
        <v>0</v>
      </c>
      <c r="L154" s="1">
        <f>+RIB_DATA!L154*37%</f>
        <v>0</v>
      </c>
      <c r="N154" s="1" t="str">
        <f t="shared" si="11"/>
        <v>6025G76</v>
      </c>
      <c r="O154" s="10">
        <f t="shared" si="10"/>
        <v>15.91</v>
      </c>
      <c r="P154" s="10">
        <f t="shared" si="10"/>
        <v>30.34</v>
      </c>
      <c r="Q154" s="10">
        <f t="shared" si="10"/>
        <v>45.88</v>
      </c>
      <c r="R154" s="10">
        <f t="shared" si="10"/>
        <v>62.9</v>
      </c>
      <c r="S154" s="10">
        <f t="shared" si="10"/>
        <v>81.400000000000006</v>
      </c>
      <c r="T154" s="10">
        <f t="shared" si="10"/>
        <v>0</v>
      </c>
      <c r="U154" s="10">
        <f t="shared" si="10"/>
        <v>0</v>
      </c>
      <c r="V154" s="10">
        <f t="shared" si="9"/>
        <v>0</v>
      </c>
      <c r="W154" s="10">
        <f t="shared" si="8"/>
        <v>0</v>
      </c>
      <c r="X154" s="10">
        <f t="shared" si="8"/>
        <v>0</v>
      </c>
      <c r="Y154" s="10">
        <f t="shared" si="8"/>
        <v>0</v>
      </c>
    </row>
    <row r="155" spans="1:25" x14ac:dyDescent="0.2">
      <c r="A155" s="1" t="str">
        <f>LEFT(RIB_DATA!A155,4)&amp;"G"&amp;MID(RIB_DATA!A155,6,SEARCH("-",RIB_DATA!A155,1)-6)</f>
        <v>6025G101</v>
      </c>
      <c r="B155" s="1">
        <f>+RIB_DATA!B155*41%</f>
        <v>26.24</v>
      </c>
      <c r="C155" s="1">
        <f>+RIB_DATA!C155*41%</f>
        <v>45.919999999999995</v>
      </c>
      <c r="D155" s="1">
        <f>+RIB_DATA!D155*41%</f>
        <v>65.599999999999994</v>
      </c>
      <c r="E155" s="1">
        <f>+RIB_DATA!E155*41%</f>
        <v>86.1</v>
      </c>
      <c r="F155" s="1">
        <f>+RIB_DATA!F155*41%</f>
        <v>107.83</v>
      </c>
      <c r="G155" s="1">
        <f>+RIB_DATA!G155*41%</f>
        <v>0</v>
      </c>
      <c r="H155" s="1">
        <f>+RIB_DATA!H155*41%</f>
        <v>0</v>
      </c>
      <c r="I155" s="1">
        <f>+RIB_DATA!I155*41%</f>
        <v>0</v>
      </c>
      <c r="J155" s="1">
        <f>+RIB_DATA!J155*41%</f>
        <v>0</v>
      </c>
      <c r="K155" s="1">
        <f>+RIB_DATA!K155*41%</f>
        <v>0</v>
      </c>
      <c r="L155" s="1">
        <f>+RIB_DATA!L155*41%</f>
        <v>0</v>
      </c>
      <c r="N155" s="1" t="str">
        <f t="shared" si="11"/>
        <v>6025G101</v>
      </c>
      <c r="O155" s="10">
        <f t="shared" si="10"/>
        <v>26.24</v>
      </c>
      <c r="P155" s="10">
        <f t="shared" si="10"/>
        <v>45.919999999999995</v>
      </c>
      <c r="Q155" s="10">
        <f t="shared" si="10"/>
        <v>65.599999999999994</v>
      </c>
      <c r="R155" s="10">
        <f t="shared" si="10"/>
        <v>86.1</v>
      </c>
      <c r="S155" s="10">
        <f t="shared" si="10"/>
        <v>107.83</v>
      </c>
      <c r="T155" s="10">
        <f t="shared" si="10"/>
        <v>0</v>
      </c>
      <c r="U155" s="10">
        <f t="shared" si="10"/>
        <v>0</v>
      </c>
      <c r="V155" s="10">
        <f t="shared" si="9"/>
        <v>0</v>
      </c>
      <c r="W155" s="10">
        <f t="shared" si="8"/>
        <v>0</v>
      </c>
      <c r="X155" s="10">
        <f t="shared" si="8"/>
        <v>0</v>
      </c>
      <c r="Y155" s="10">
        <f t="shared" si="8"/>
        <v>0</v>
      </c>
    </row>
    <row r="156" spans="1:25" x14ac:dyDescent="0.2">
      <c r="A156" s="1" t="str">
        <f>LEFT(RIB_DATA!A156,4)&amp;"G"&amp;MID(RIB_DATA!A156,6,SEARCH("-",RIB_DATA!A156,1)-6)&amp;"-N/A"</f>
        <v>5525G33-N/A</v>
      </c>
      <c r="B156" s="1">
        <f>+RIB_DATA!B156*0%</f>
        <v>0</v>
      </c>
      <c r="C156" s="1">
        <f>+RIB_DATA!C156*0%</f>
        <v>0</v>
      </c>
      <c r="D156" s="1">
        <f>+RIB_DATA!D156*0%</f>
        <v>0</v>
      </c>
      <c r="E156" s="1">
        <f>+RIB_DATA!E156*0%</f>
        <v>0</v>
      </c>
      <c r="F156" s="1">
        <f>+RIB_DATA!F156*0%</f>
        <v>0</v>
      </c>
      <c r="G156" s="1">
        <f>+RIB_DATA!G156*0%</f>
        <v>0</v>
      </c>
      <c r="H156" s="1">
        <f>+RIB_DATA!H156*0%</f>
        <v>0</v>
      </c>
      <c r="I156" s="1">
        <f>+RIB_DATA!I156*0%</f>
        <v>0</v>
      </c>
      <c r="J156" s="1">
        <f>+RIB_DATA!J156*0%</f>
        <v>0</v>
      </c>
      <c r="K156" s="1">
        <f>+RIB_DATA!K156*0%</f>
        <v>0</v>
      </c>
      <c r="L156" s="1">
        <f>+RIB_DATA!L156*0%</f>
        <v>0</v>
      </c>
      <c r="N156" s="1" t="str">
        <f t="shared" si="11"/>
        <v>5525G33-N/A</v>
      </c>
      <c r="O156" s="10">
        <f t="shared" si="10"/>
        <v>0</v>
      </c>
      <c r="P156" s="10">
        <f t="shared" si="10"/>
        <v>0</v>
      </c>
      <c r="Q156" s="10">
        <f t="shared" si="10"/>
        <v>0</v>
      </c>
      <c r="R156" s="10">
        <f t="shared" si="10"/>
        <v>0</v>
      </c>
      <c r="S156" s="10">
        <f t="shared" si="10"/>
        <v>0</v>
      </c>
      <c r="T156" s="10">
        <f t="shared" si="10"/>
        <v>0</v>
      </c>
      <c r="U156" s="10">
        <f t="shared" si="10"/>
        <v>0</v>
      </c>
      <c r="V156" s="10">
        <f t="shared" si="9"/>
        <v>0</v>
      </c>
      <c r="W156" s="10">
        <f t="shared" si="8"/>
        <v>0</v>
      </c>
      <c r="X156" s="10">
        <f t="shared" si="8"/>
        <v>0</v>
      </c>
      <c r="Y156" s="10">
        <f t="shared" si="8"/>
        <v>0</v>
      </c>
    </row>
    <row r="157" spans="1:25" x14ac:dyDescent="0.2">
      <c r="A157" s="1" t="str">
        <f>LEFT(RIB_DATA!A157,4)&amp;"G"&amp;MID(RIB_DATA!A157,6,SEARCH("-",RIB_DATA!A157,1)-6)</f>
        <v>5525G33</v>
      </c>
      <c r="B157" s="1">
        <f>+RIB_DATA!B157*29%</f>
        <v>10.729999999999999</v>
      </c>
      <c r="C157" s="1">
        <f>+RIB_DATA!C157*29%</f>
        <v>17.689999999999998</v>
      </c>
      <c r="D157" s="1">
        <f>+RIB_DATA!D157*29%</f>
        <v>24.939999999999998</v>
      </c>
      <c r="E157" s="1">
        <f>+RIB_DATA!E157*29%</f>
        <v>32.19</v>
      </c>
      <c r="F157" s="1">
        <f>+RIB_DATA!F157*29%</f>
        <v>0</v>
      </c>
      <c r="G157" s="1">
        <f>+RIB_DATA!G157*29%</f>
        <v>0</v>
      </c>
      <c r="H157" s="1">
        <f>+RIB_DATA!H157*29%</f>
        <v>0</v>
      </c>
      <c r="I157" s="1">
        <f>+RIB_DATA!I157*29%</f>
        <v>0</v>
      </c>
      <c r="J157" s="1">
        <f>+RIB_DATA!J157*29%</f>
        <v>0</v>
      </c>
      <c r="K157" s="1">
        <f>+RIB_DATA!K157*29%</f>
        <v>0</v>
      </c>
      <c r="L157" s="1">
        <f>+RIB_DATA!L157*29%</f>
        <v>0</v>
      </c>
      <c r="N157" s="1" t="str">
        <f t="shared" si="11"/>
        <v>5525G33</v>
      </c>
      <c r="O157" s="10">
        <f t="shared" si="10"/>
        <v>10.729999999999999</v>
      </c>
      <c r="P157" s="10">
        <f t="shared" si="10"/>
        <v>17.689999999999998</v>
      </c>
      <c r="Q157" s="10">
        <f t="shared" si="10"/>
        <v>24.939999999999998</v>
      </c>
      <c r="R157" s="10">
        <f t="shared" si="10"/>
        <v>32.19</v>
      </c>
      <c r="S157" s="10">
        <f t="shared" si="10"/>
        <v>0</v>
      </c>
      <c r="T157" s="10">
        <f t="shared" si="10"/>
        <v>0</v>
      </c>
      <c r="U157" s="10">
        <f t="shared" si="10"/>
        <v>0</v>
      </c>
      <c r="V157" s="10">
        <f t="shared" si="9"/>
        <v>0</v>
      </c>
      <c r="W157" s="10">
        <f t="shared" si="8"/>
        <v>0</v>
      </c>
      <c r="X157" s="10">
        <f t="shared" si="8"/>
        <v>0</v>
      </c>
      <c r="Y157" s="10">
        <f t="shared" si="8"/>
        <v>0</v>
      </c>
    </row>
    <row r="158" spans="1:25" x14ac:dyDescent="0.2">
      <c r="A158" s="1" t="str">
        <f>LEFT(RIB_DATA!A158,4)&amp;"G"&amp;MID(RIB_DATA!A158,6,SEARCH("-",RIB_DATA!A158,1)-6)&amp;"-N/A"</f>
        <v>5525G42-N/A</v>
      </c>
      <c r="B158" s="1">
        <f>+RIB_DATA!B158*0%</f>
        <v>0</v>
      </c>
      <c r="C158" s="1">
        <f>+RIB_DATA!C158*0%</f>
        <v>0</v>
      </c>
      <c r="D158" s="1">
        <f>+RIB_DATA!D158*0%</f>
        <v>0</v>
      </c>
      <c r="E158" s="1">
        <f>+RIB_DATA!E158*0%</f>
        <v>0</v>
      </c>
      <c r="F158" s="1">
        <f>+RIB_DATA!F158*0%</f>
        <v>0</v>
      </c>
      <c r="G158" s="1">
        <f>+RIB_DATA!G158*0%</f>
        <v>0</v>
      </c>
      <c r="H158" s="1">
        <f>+RIB_DATA!H158*0%</f>
        <v>0</v>
      </c>
      <c r="I158" s="1">
        <f>+RIB_DATA!I158*0%</f>
        <v>0</v>
      </c>
      <c r="J158" s="1">
        <f>+RIB_DATA!J158*0%</f>
        <v>0</v>
      </c>
      <c r="K158" s="1">
        <f>+RIB_DATA!K158*0%</f>
        <v>0</v>
      </c>
      <c r="L158" s="1">
        <f>+RIB_DATA!L158*0%</f>
        <v>0</v>
      </c>
      <c r="N158" s="1" t="str">
        <f t="shared" si="11"/>
        <v>5525G42-N/A</v>
      </c>
      <c r="O158" s="10">
        <f t="shared" si="10"/>
        <v>0</v>
      </c>
      <c r="P158" s="10">
        <f t="shared" si="10"/>
        <v>0</v>
      </c>
      <c r="Q158" s="10">
        <f t="shared" si="10"/>
        <v>0</v>
      </c>
      <c r="R158" s="10">
        <f t="shared" si="10"/>
        <v>0</v>
      </c>
      <c r="S158" s="10">
        <f t="shared" si="10"/>
        <v>0</v>
      </c>
      <c r="T158" s="10">
        <f t="shared" si="10"/>
        <v>0</v>
      </c>
      <c r="U158" s="10">
        <f t="shared" si="10"/>
        <v>0</v>
      </c>
      <c r="V158" s="10">
        <f t="shared" si="9"/>
        <v>0</v>
      </c>
      <c r="W158" s="10">
        <f t="shared" si="8"/>
        <v>0</v>
      </c>
      <c r="X158" s="10">
        <f t="shared" si="8"/>
        <v>0</v>
      </c>
      <c r="Y158" s="10">
        <f t="shared" si="8"/>
        <v>0</v>
      </c>
    </row>
    <row r="159" spans="1:25" x14ac:dyDescent="0.2">
      <c r="A159" s="1" t="str">
        <f>LEFT(RIB_DATA!A159,4)&amp;"G"&amp;MID(RIB_DATA!A159,6,SEARCH("-",RIB_DATA!A159,1)-6)</f>
        <v>5525G48</v>
      </c>
      <c r="B159" s="1">
        <f>+RIB_DATA!B159*34%</f>
        <v>7.48</v>
      </c>
      <c r="C159" s="1">
        <f>+RIB_DATA!C159*34%</f>
        <v>16.32</v>
      </c>
      <c r="D159" s="1">
        <f>+RIB_DATA!D159*34%</f>
        <v>27.880000000000003</v>
      </c>
      <c r="E159" s="1">
        <f>+RIB_DATA!E159*34%</f>
        <v>41.14</v>
      </c>
      <c r="F159" s="1">
        <f>+RIB_DATA!F159*34%</f>
        <v>0</v>
      </c>
      <c r="G159" s="1">
        <f>+RIB_DATA!G159*34%</f>
        <v>0</v>
      </c>
      <c r="H159" s="1">
        <f>+RIB_DATA!H159*34%</f>
        <v>0</v>
      </c>
      <c r="I159" s="1">
        <f>+RIB_DATA!I159*34%</f>
        <v>0</v>
      </c>
      <c r="J159" s="1">
        <f>+RIB_DATA!J159*34%</f>
        <v>0</v>
      </c>
      <c r="K159" s="1">
        <f>+RIB_DATA!K159*34%</f>
        <v>0</v>
      </c>
      <c r="L159" s="1">
        <f>+RIB_DATA!L159*34%</f>
        <v>0</v>
      </c>
      <c r="N159" s="1" t="str">
        <f t="shared" si="11"/>
        <v>5525G48</v>
      </c>
      <c r="O159" s="10">
        <f t="shared" si="10"/>
        <v>7.48</v>
      </c>
      <c r="P159" s="10">
        <f t="shared" si="10"/>
        <v>16.32</v>
      </c>
      <c r="Q159" s="10">
        <f t="shared" si="10"/>
        <v>27.880000000000003</v>
      </c>
      <c r="R159" s="10">
        <f t="shared" si="10"/>
        <v>41.14</v>
      </c>
      <c r="S159" s="10">
        <f t="shared" si="10"/>
        <v>0</v>
      </c>
      <c r="T159" s="10">
        <f t="shared" si="10"/>
        <v>0</v>
      </c>
      <c r="U159" s="10">
        <f t="shared" si="10"/>
        <v>0</v>
      </c>
      <c r="V159" s="10">
        <f t="shared" si="9"/>
        <v>0</v>
      </c>
      <c r="W159" s="10">
        <f t="shared" si="8"/>
        <v>0</v>
      </c>
      <c r="X159" s="10">
        <f t="shared" si="8"/>
        <v>0</v>
      </c>
      <c r="Y159" s="10">
        <f t="shared" si="8"/>
        <v>0</v>
      </c>
    </row>
    <row r="160" spans="1:25" x14ac:dyDescent="0.2">
      <c r="A160" s="1" t="str">
        <f>LEFT(RIB_DATA!A160,4)&amp;"G"&amp;MID(RIB_DATA!A160,6,SEARCH("-",RIB_DATA!A160,1)-6)&amp;"-N/A"</f>
        <v>5525G60-N/A</v>
      </c>
      <c r="B160" s="1">
        <f>+RIB_DATA!B160*0%</f>
        <v>0</v>
      </c>
      <c r="C160" s="1">
        <f>+RIB_DATA!C160*0%</f>
        <v>0</v>
      </c>
      <c r="D160" s="1">
        <f>+RIB_DATA!D160*0%</f>
        <v>0</v>
      </c>
      <c r="E160" s="1">
        <f>+RIB_DATA!E160*0%</f>
        <v>0</v>
      </c>
      <c r="F160" s="1">
        <f>+RIB_DATA!F160*0%</f>
        <v>0</v>
      </c>
      <c r="G160" s="1">
        <f>+RIB_DATA!G160*0%</f>
        <v>0</v>
      </c>
      <c r="H160" s="1">
        <f>+RIB_DATA!H160*0%</f>
        <v>0</v>
      </c>
      <c r="I160" s="1">
        <f>+RIB_DATA!I160*0%</f>
        <v>0</v>
      </c>
      <c r="J160" s="1">
        <f>+RIB_DATA!J160*0%</f>
        <v>0</v>
      </c>
      <c r="K160" s="1">
        <f>+RIB_DATA!K160*0%</f>
        <v>0</v>
      </c>
      <c r="L160" s="1">
        <f>+RIB_DATA!L160*0%</f>
        <v>0</v>
      </c>
      <c r="N160" s="1" t="str">
        <f t="shared" si="11"/>
        <v>5525G60-N/A</v>
      </c>
      <c r="O160" s="10">
        <f t="shared" si="10"/>
        <v>0</v>
      </c>
      <c r="P160" s="10">
        <f t="shared" si="10"/>
        <v>0</v>
      </c>
      <c r="Q160" s="10">
        <f t="shared" si="10"/>
        <v>0</v>
      </c>
      <c r="R160" s="10">
        <f t="shared" si="10"/>
        <v>0</v>
      </c>
      <c r="S160" s="10">
        <f t="shared" si="10"/>
        <v>0</v>
      </c>
      <c r="T160" s="10">
        <f t="shared" si="10"/>
        <v>0</v>
      </c>
      <c r="U160" s="10">
        <f t="shared" si="10"/>
        <v>0</v>
      </c>
      <c r="V160" s="10">
        <f t="shared" si="9"/>
        <v>0</v>
      </c>
      <c r="W160" s="10">
        <f t="shared" si="8"/>
        <v>0</v>
      </c>
      <c r="X160" s="10">
        <f t="shared" si="8"/>
        <v>0</v>
      </c>
      <c r="Y160" s="10">
        <f t="shared" si="8"/>
        <v>0</v>
      </c>
    </row>
    <row r="161" spans="1:25" x14ac:dyDescent="0.2">
      <c r="A161" s="1" t="str">
        <f>LEFT(RIB_DATA!A161,4)&amp;"G"&amp;MID(RIB_DATA!A161,6,SEARCH("-",RIB_DATA!A161,1)-6)</f>
        <v>5525G60</v>
      </c>
      <c r="B161" s="1">
        <f>+RIB_DATA!B161*34%</f>
        <v>10.88</v>
      </c>
      <c r="C161" s="1">
        <f>+RIB_DATA!C161*34%</f>
        <v>22.1</v>
      </c>
      <c r="D161" s="1">
        <f>+RIB_DATA!D161*34%</f>
        <v>35.020000000000003</v>
      </c>
      <c r="E161" s="1">
        <f>+RIB_DATA!E161*34%</f>
        <v>49.64</v>
      </c>
      <c r="F161" s="1">
        <f>+RIB_DATA!F161*34%</f>
        <v>0</v>
      </c>
      <c r="G161" s="1">
        <f>+RIB_DATA!G161*34%</f>
        <v>0</v>
      </c>
      <c r="H161" s="1">
        <f>+RIB_DATA!H161*34%</f>
        <v>0</v>
      </c>
      <c r="I161" s="1">
        <f>+RIB_DATA!I161*34%</f>
        <v>0</v>
      </c>
      <c r="J161" s="1">
        <f>+RIB_DATA!J161*34%</f>
        <v>0</v>
      </c>
      <c r="K161" s="1">
        <f>+RIB_DATA!K161*34%</f>
        <v>0</v>
      </c>
      <c r="L161" s="1">
        <f>+RIB_DATA!L161*34%</f>
        <v>0</v>
      </c>
      <c r="N161" s="1" t="str">
        <f t="shared" si="11"/>
        <v>5525G60</v>
      </c>
      <c r="O161" s="10">
        <f t="shared" si="10"/>
        <v>10.88</v>
      </c>
      <c r="P161" s="10">
        <f t="shared" si="10"/>
        <v>22.1</v>
      </c>
      <c r="Q161" s="10">
        <f t="shared" si="10"/>
        <v>35.020000000000003</v>
      </c>
      <c r="R161" s="10">
        <f t="shared" si="10"/>
        <v>49.64</v>
      </c>
      <c r="S161" s="10">
        <f t="shared" si="10"/>
        <v>0</v>
      </c>
      <c r="T161" s="10">
        <f t="shared" si="10"/>
        <v>0</v>
      </c>
      <c r="U161" s="10">
        <f t="shared" si="10"/>
        <v>0</v>
      </c>
      <c r="V161" s="10">
        <f t="shared" si="9"/>
        <v>0</v>
      </c>
      <c r="W161" s="10">
        <f t="shared" si="8"/>
        <v>0</v>
      </c>
      <c r="X161" s="10">
        <f t="shared" si="8"/>
        <v>0</v>
      </c>
      <c r="Y161" s="10">
        <f t="shared" si="8"/>
        <v>0</v>
      </c>
    </row>
    <row r="162" spans="1:25" x14ac:dyDescent="0.2">
      <c r="A162" s="1" t="str">
        <f>LEFT(RIB_DATA!A162,4)&amp;"G"&amp;MID(RIB_DATA!A162,6,SEARCH("-",RIB_DATA!A162,1)-6)</f>
        <v>5525G76</v>
      </c>
      <c r="B162" s="1">
        <f>+RIB_DATA!B162*37%</f>
        <v>14.8</v>
      </c>
      <c r="C162" s="1">
        <f>+RIB_DATA!C162*37%</f>
        <v>28.86</v>
      </c>
      <c r="D162" s="1">
        <f>+RIB_DATA!D162*37%</f>
        <v>44.4</v>
      </c>
      <c r="E162" s="1">
        <f>+RIB_DATA!E162*37%</f>
        <v>61.42</v>
      </c>
      <c r="F162" s="1">
        <f>+RIB_DATA!F162*37%</f>
        <v>0</v>
      </c>
      <c r="G162" s="1">
        <f>+RIB_DATA!G162*37%</f>
        <v>0</v>
      </c>
      <c r="H162" s="1">
        <f>+RIB_DATA!H162*37%</f>
        <v>0</v>
      </c>
      <c r="I162" s="1">
        <f>+RIB_DATA!I162*37%</f>
        <v>0</v>
      </c>
      <c r="J162" s="1">
        <f>+RIB_DATA!J162*37%</f>
        <v>0</v>
      </c>
      <c r="K162" s="1">
        <f>+RIB_DATA!K162*37%</f>
        <v>0</v>
      </c>
      <c r="L162" s="1">
        <f>+RIB_DATA!L162*37%</f>
        <v>0</v>
      </c>
      <c r="N162" s="1" t="str">
        <f t="shared" si="11"/>
        <v>5525G76</v>
      </c>
      <c r="O162" s="10">
        <f t="shared" si="10"/>
        <v>14.8</v>
      </c>
      <c r="P162" s="10">
        <f t="shared" si="10"/>
        <v>28.86</v>
      </c>
      <c r="Q162" s="10">
        <f t="shared" si="10"/>
        <v>44.4</v>
      </c>
      <c r="R162" s="10">
        <f t="shared" si="10"/>
        <v>61.42</v>
      </c>
      <c r="S162" s="10">
        <f t="shared" si="10"/>
        <v>0</v>
      </c>
      <c r="T162" s="10">
        <f t="shared" si="10"/>
        <v>0</v>
      </c>
      <c r="U162" s="10">
        <f t="shared" si="10"/>
        <v>0</v>
      </c>
      <c r="V162" s="10">
        <f t="shared" si="9"/>
        <v>0</v>
      </c>
      <c r="W162" s="10">
        <f t="shared" si="8"/>
        <v>0</v>
      </c>
      <c r="X162" s="10">
        <f t="shared" si="8"/>
        <v>0</v>
      </c>
      <c r="Y162" s="10">
        <f t="shared" si="8"/>
        <v>0</v>
      </c>
    </row>
    <row r="163" spans="1:25" x14ac:dyDescent="0.2">
      <c r="A163" s="1" t="str">
        <f>LEFT(RIB_DATA!A163,4)&amp;"G"&amp;MID(RIB_DATA!A163,6,SEARCH("-",RIB_DATA!A163,1)-6)</f>
        <v>5525G101</v>
      </c>
      <c r="B163" s="1">
        <f>+RIB_DATA!B163*41%</f>
        <v>23.779999999999998</v>
      </c>
      <c r="C163" s="1">
        <f>+RIB_DATA!C163*41%</f>
        <v>42.23</v>
      </c>
      <c r="D163" s="1">
        <f>+RIB_DATA!D163*41%</f>
        <v>61.499999999999993</v>
      </c>
      <c r="E163" s="1">
        <f>+RIB_DATA!E163*41%</f>
        <v>81.179999999999993</v>
      </c>
      <c r="F163" s="1">
        <f>+RIB_DATA!F163*41%</f>
        <v>0</v>
      </c>
      <c r="G163" s="1">
        <f>+RIB_DATA!G163*41%</f>
        <v>0</v>
      </c>
      <c r="H163" s="1">
        <f>+RIB_DATA!H163*41%</f>
        <v>0</v>
      </c>
      <c r="I163" s="1">
        <f>+RIB_DATA!I163*41%</f>
        <v>0</v>
      </c>
      <c r="J163" s="1">
        <f>+RIB_DATA!J163*41%</f>
        <v>0</v>
      </c>
      <c r="K163" s="1">
        <f>+RIB_DATA!K163*41%</f>
        <v>0</v>
      </c>
      <c r="L163" s="1">
        <f>+RIB_DATA!L163*41%</f>
        <v>0</v>
      </c>
      <c r="N163" s="1" t="str">
        <f t="shared" si="11"/>
        <v>5525G101</v>
      </c>
      <c r="O163" s="10">
        <f t="shared" si="10"/>
        <v>23.779999999999998</v>
      </c>
      <c r="P163" s="10">
        <f t="shared" si="10"/>
        <v>42.23</v>
      </c>
      <c r="Q163" s="10">
        <f t="shared" si="10"/>
        <v>61.499999999999993</v>
      </c>
      <c r="R163" s="10">
        <f t="shared" si="10"/>
        <v>81.179999999999993</v>
      </c>
      <c r="S163" s="10">
        <f t="shared" si="10"/>
        <v>0</v>
      </c>
      <c r="T163" s="10">
        <f t="shared" si="10"/>
        <v>0</v>
      </c>
      <c r="U163" s="10">
        <f t="shared" si="10"/>
        <v>0</v>
      </c>
      <c r="V163" s="10">
        <f t="shared" si="9"/>
        <v>0</v>
      </c>
      <c r="W163" s="10">
        <f t="shared" si="8"/>
        <v>0</v>
      </c>
      <c r="X163" s="10">
        <f t="shared" si="8"/>
        <v>0</v>
      </c>
      <c r="Y163" s="10">
        <f t="shared" si="8"/>
        <v>0</v>
      </c>
    </row>
    <row r="164" spans="1:25" x14ac:dyDescent="0.2">
      <c r="A164" s="1" t="str">
        <f>LEFT(RIB_DATA!A164,4)&amp;"G"&amp;MID(RIB_DATA!A164,6,SEARCH("-",RIB_DATA!A164,1)-6)&amp;"-N/A"</f>
        <v>5025G33-N/A</v>
      </c>
      <c r="B164" s="1">
        <f>+RIB_DATA!B164*0%</f>
        <v>0</v>
      </c>
      <c r="C164" s="1">
        <f>+RIB_DATA!C164*0%</f>
        <v>0</v>
      </c>
      <c r="D164" s="1">
        <f>+RIB_DATA!D164*0%</f>
        <v>0</v>
      </c>
      <c r="E164" s="1">
        <f>+RIB_DATA!E164*0%</f>
        <v>0</v>
      </c>
      <c r="F164" s="1">
        <f>+RIB_DATA!F164*0%</f>
        <v>0</v>
      </c>
      <c r="G164" s="1">
        <f>+RIB_DATA!G164*0%</f>
        <v>0</v>
      </c>
      <c r="H164" s="1">
        <f>+RIB_DATA!H164*0%</f>
        <v>0</v>
      </c>
      <c r="I164" s="1">
        <f>+RIB_DATA!I164*0%</f>
        <v>0</v>
      </c>
      <c r="J164" s="1">
        <f>+RIB_DATA!J164*0%</f>
        <v>0</v>
      </c>
      <c r="K164" s="1">
        <f>+RIB_DATA!K164*0%</f>
        <v>0</v>
      </c>
      <c r="L164" s="1">
        <f>+RIB_DATA!L164*0%</f>
        <v>0</v>
      </c>
      <c r="N164" s="1" t="str">
        <f t="shared" si="11"/>
        <v>5025G33-N/A</v>
      </c>
      <c r="O164" s="10">
        <f t="shared" si="10"/>
        <v>0</v>
      </c>
      <c r="P164" s="10">
        <f t="shared" si="10"/>
        <v>0</v>
      </c>
      <c r="Q164" s="10">
        <f t="shared" si="10"/>
        <v>0</v>
      </c>
      <c r="R164" s="10">
        <f t="shared" si="10"/>
        <v>0</v>
      </c>
      <c r="S164" s="10">
        <f t="shared" si="10"/>
        <v>0</v>
      </c>
      <c r="T164" s="10">
        <f t="shared" si="10"/>
        <v>0</v>
      </c>
      <c r="U164" s="10">
        <f t="shared" si="10"/>
        <v>0</v>
      </c>
      <c r="V164" s="10">
        <f t="shared" si="9"/>
        <v>0</v>
      </c>
      <c r="W164" s="10">
        <f t="shared" si="8"/>
        <v>0</v>
      </c>
      <c r="X164" s="10">
        <f t="shared" si="8"/>
        <v>0</v>
      </c>
      <c r="Y164" s="10">
        <f t="shared" si="8"/>
        <v>0</v>
      </c>
    </row>
    <row r="165" spans="1:25" x14ac:dyDescent="0.2">
      <c r="A165" s="1" t="str">
        <f>LEFT(RIB_DATA!A165,4)&amp;"G"&amp;MID(RIB_DATA!A165,6,SEARCH("-",RIB_DATA!A165,1)-6)</f>
        <v>5025G33</v>
      </c>
      <c r="B165" s="1">
        <f>+RIB_DATA!B165*29%</f>
        <v>9.5699999999999985</v>
      </c>
      <c r="C165" s="1">
        <f>+RIB_DATA!C165*29%</f>
        <v>16.239999999999998</v>
      </c>
      <c r="D165" s="1">
        <f>+RIB_DATA!D165*29%</f>
        <v>22.91</v>
      </c>
      <c r="E165" s="1">
        <f>+RIB_DATA!E165*29%</f>
        <v>0</v>
      </c>
      <c r="F165" s="1">
        <f>+RIB_DATA!F165*29%</f>
        <v>0</v>
      </c>
      <c r="G165" s="1">
        <f>+RIB_DATA!G165*29%</f>
        <v>0</v>
      </c>
      <c r="H165" s="1">
        <f>+RIB_DATA!H165*29%</f>
        <v>0</v>
      </c>
      <c r="I165" s="1">
        <f>+RIB_DATA!I165*29%</f>
        <v>0</v>
      </c>
      <c r="J165" s="1">
        <f>+RIB_DATA!J165*29%</f>
        <v>0</v>
      </c>
      <c r="K165" s="1">
        <f>+RIB_DATA!K165*29%</f>
        <v>0</v>
      </c>
      <c r="L165" s="1">
        <f>+RIB_DATA!L165*29%</f>
        <v>0</v>
      </c>
      <c r="N165" s="1" t="str">
        <f t="shared" si="11"/>
        <v>5025G33</v>
      </c>
      <c r="O165" s="10">
        <f t="shared" si="10"/>
        <v>9.5699999999999985</v>
      </c>
      <c r="P165" s="10">
        <f t="shared" si="10"/>
        <v>16.239999999999998</v>
      </c>
      <c r="Q165" s="10">
        <f t="shared" si="10"/>
        <v>22.91</v>
      </c>
      <c r="R165" s="10">
        <f t="shared" si="10"/>
        <v>0</v>
      </c>
      <c r="S165" s="10">
        <f t="shared" si="10"/>
        <v>0</v>
      </c>
      <c r="T165" s="10">
        <f t="shared" si="10"/>
        <v>0</v>
      </c>
      <c r="U165" s="10">
        <f t="shared" si="10"/>
        <v>0</v>
      </c>
      <c r="V165" s="10">
        <f t="shared" si="9"/>
        <v>0</v>
      </c>
      <c r="W165" s="10">
        <f t="shared" si="8"/>
        <v>0</v>
      </c>
      <c r="X165" s="10">
        <f t="shared" si="8"/>
        <v>0</v>
      </c>
      <c r="Y165" s="10">
        <f t="shared" si="8"/>
        <v>0</v>
      </c>
    </row>
    <row r="166" spans="1:25" x14ac:dyDescent="0.2">
      <c r="A166" s="1" t="str">
        <f>LEFT(RIB_DATA!A166,4)&amp;"G"&amp;MID(RIB_DATA!A166,6,SEARCH("-",RIB_DATA!A166,1)-6)&amp;"-N/A"</f>
        <v>5025G42-N/A</v>
      </c>
      <c r="B166" s="1">
        <f>+RIB_DATA!B166*0%</f>
        <v>0</v>
      </c>
      <c r="C166" s="1">
        <f>+RIB_DATA!C166*0%</f>
        <v>0</v>
      </c>
      <c r="D166" s="1">
        <f>+RIB_DATA!D166*0%</f>
        <v>0</v>
      </c>
      <c r="E166" s="1">
        <f>+RIB_DATA!E166*0%</f>
        <v>0</v>
      </c>
      <c r="F166" s="1">
        <f>+RIB_DATA!F166*0%</f>
        <v>0</v>
      </c>
      <c r="G166" s="1">
        <f>+RIB_DATA!G166*0%</f>
        <v>0</v>
      </c>
      <c r="H166" s="1">
        <f>+RIB_DATA!H166*0%</f>
        <v>0</v>
      </c>
      <c r="I166" s="1">
        <f>+RIB_DATA!I166*0%</f>
        <v>0</v>
      </c>
      <c r="J166" s="1">
        <f>+RIB_DATA!J166*0%</f>
        <v>0</v>
      </c>
      <c r="K166" s="1">
        <f>+RIB_DATA!K166*0%</f>
        <v>0</v>
      </c>
      <c r="L166" s="1">
        <f>+RIB_DATA!L166*0%</f>
        <v>0</v>
      </c>
      <c r="N166" s="1" t="str">
        <f t="shared" si="11"/>
        <v>5025G42-N/A</v>
      </c>
      <c r="O166" s="10">
        <f t="shared" si="10"/>
        <v>0</v>
      </c>
      <c r="P166" s="10">
        <f t="shared" si="10"/>
        <v>0</v>
      </c>
      <c r="Q166" s="10">
        <f t="shared" si="10"/>
        <v>0</v>
      </c>
      <c r="R166" s="10">
        <f t="shared" si="10"/>
        <v>0</v>
      </c>
      <c r="S166" s="10">
        <f t="shared" si="10"/>
        <v>0</v>
      </c>
      <c r="T166" s="10">
        <f t="shared" si="10"/>
        <v>0</v>
      </c>
      <c r="U166" s="10">
        <f t="shared" si="10"/>
        <v>0</v>
      </c>
      <c r="V166" s="10">
        <f t="shared" si="9"/>
        <v>0</v>
      </c>
      <c r="W166" s="10">
        <f t="shared" si="8"/>
        <v>0</v>
      </c>
      <c r="X166" s="10">
        <f t="shared" si="8"/>
        <v>0</v>
      </c>
      <c r="Y166" s="10">
        <f t="shared" si="8"/>
        <v>0</v>
      </c>
    </row>
    <row r="167" spans="1:25" x14ac:dyDescent="0.2">
      <c r="A167" s="1" t="str">
        <f>LEFT(RIB_DATA!A167,4)&amp;"G"&amp;MID(RIB_DATA!A167,6,SEARCH("-",RIB_DATA!A167,1)-6)</f>
        <v>5025G48</v>
      </c>
      <c r="B167" s="1">
        <f>+RIB_DATA!B167*34%</f>
        <v>7.1400000000000006</v>
      </c>
      <c r="C167" s="1">
        <f>+RIB_DATA!C167*34%</f>
        <v>16.32</v>
      </c>
      <c r="D167" s="1">
        <f>+RIB_DATA!D167*34%</f>
        <v>28.220000000000002</v>
      </c>
      <c r="E167" s="1">
        <f>+RIB_DATA!E167*34%</f>
        <v>0</v>
      </c>
      <c r="F167" s="1">
        <f>+RIB_DATA!F167*34%</f>
        <v>0</v>
      </c>
      <c r="G167" s="1">
        <f>+RIB_DATA!G167*34%</f>
        <v>0</v>
      </c>
      <c r="H167" s="1">
        <f>+RIB_DATA!H167*34%</f>
        <v>0</v>
      </c>
      <c r="I167" s="1">
        <f>+RIB_DATA!I167*34%</f>
        <v>0</v>
      </c>
      <c r="J167" s="1">
        <f>+RIB_DATA!J167*34%</f>
        <v>0</v>
      </c>
      <c r="K167" s="1">
        <f>+RIB_DATA!K167*34%</f>
        <v>0</v>
      </c>
      <c r="L167" s="1">
        <f>+RIB_DATA!L167*34%</f>
        <v>0</v>
      </c>
      <c r="N167" s="1" t="str">
        <f t="shared" si="11"/>
        <v>5025G48</v>
      </c>
      <c r="O167" s="10">
        <f t="shared" si="10"/>
        <v>7.1400000000000006</v>
      </c>
      <c r="P167" s="10">
        <f t="shared" si="10"/>
        <v>16.32</v>
      </c>
      <c r="Q167" s="10">
        <f t="shared" si="10"/>
        <v>28.220000000000002</v>
      </c>
      <c r="R167" s="10">
        <f t="shared" si="10"/>
        <v>0</v>
      </c>
      <c r="S167" s="10">
        <f t="shared" si="10"/>
        <v>0</v>
      </c>
      <c r="T167" s="10">
        <f t="shared" si="10"/>
        <v>0</v>
      </c>
      <c r="U167" s="10">
        <f t="shared" si="10"/>
        <v>0</v>
      </c>
      <c r="V167" s="10">
        <f t="shared" si="9"/>
        <v>0</v>
      </c>
      <c r="W167" s="10">
        <f t="shared" si="8"/>
        <v>0</v>
      </c>
      <c r="X167" s="10">
        <f t="shared" si="8"/>
        <v>0</v>
      </c>
      <c r="Y167" s="10">
        <f t="shared" si="8"/>
        <v>0</v>
      </c>
    </row>
    <row r="168" spans="1:25" x14ac:dyDescent="0.2">
      <c r="A168" s="1" t="str">
        <f>LEFT(RIB_DATA!A168,4)&amp;"G"&amp;MID(RIB_DATA!A168,6,SEARCH("-",RIB_DATA!A168,1)-6)&amp;"-N/A"</f>
        <v>5025G60-N/A</v>
      </c>
      <c r="B168" s="1">
        <f>+RIB_DATA!B168*0%</f>
        <v>0</v>
      </c>
      <c r="C168" s="1">
        <f>+RIB_DATA!C168*0%</f>
        <v>0</v>
      </c>
      <c r="D168" s="1">
        <f>+RIB_DATA!D168*0%</f>
        <v>0</v>
      </c>
      <c r="E168" s="1">
        <f>+RIB_DATA!E168*0%</f>
        <v>0</v>
      </c>
      <c r="F168" s="1">
        <f>+RIB_DATA!F168*0%</f>
        <v>0</v>
      </c>
      <c r="G168" s="1">
        <f>+RIB_DATA!G168*0%</f>
        <v>0</v>
      </c>
      <c r="H168" s="1">
        <f>+RIB_DATA!H168*0%</f>
        <v>0</v>
      </c>
      <c r="I168" s="1">
        <f>+RIB_DATA!I168*0%</f>
        <v>0</v>
      </c>
      <c r="J168" s="1">
        <f>+RIB_DATA!J168*0%</f>
        <v>0</v>
      </c>
      <c r="K168" s="1">
        <f>+RIB_DATA!K168*0%</f>
        <v>0</v>
      </c>
      <c r="L168" s="1">
        <f>+RIB_DATA!L168*0%</f>
        <v>0</v>
      </c>
      <c r="N168" s="1" t="str">
        <f t="shared" si="11"/>
        <v>5025G60-N/A</v>
      </c>
      <c r="O168" s="10">
        <f t="shared" si="10"/>
        <v>0</v>
      </c>
      <c r="P168" s="10">
        <f t="shared" si="10"/>
        <v>0</v>
      </c>
      <c r="Q168" s="10">
        <f t="shared" si="10"/>
        <v>0</v>
      </c>
      <c r="R168" s="10">
        <f t="shared" si="10"/>
        <v>0</v>
      </c>
      <c r="S168" s="10">
        <f t="shared" si="10"/>
        <v>0</v>
      </c>
      <c r="T168" s="10">
        <f t="shared" si="10"/>
        <v>0</v>
      </c>
      <c r="U168" s="10">
        <f t="shared" si="10"/>
        <v>0</v>
      </c>
      <c r="V168" s="10">
        <f t="shared" si="9"/>
        <v>0</v>
      </c>
      <c r="W168" s="10">
        <f t="shared" si="8"/>
        <v>0</v>
      </c>
      <c r="X168" s="10">
        <f t="shared" si="8"/>
        <v>0</v>
      </c>
      <c r="Y168" s="10">
        <f t="shared" si="8"/>
        <v>0</v>
      </c>
    </row>
    <row r="169" spans="1:25" x14ac:dyDescent="0.2">
      <c r="A169" s="1" t="str">
        <f>LEFT(RIB_DATA!A169,4)&amp;"G"&amp;MID(RIB_DATA!A169,6,SEARCH("-",RIB_DATA!A169,1)-6)</f>
        <v>5025G60</v>
      </c>
      <c r="B169" s="1">
        <f>+RIB_DATA!B169*34%</f>
        <v>10.200000000000001</v>
      </c>
      <c r="C169" s="1">
        <f>+RIB_DATA!C169*34%</f>
        <v>21.42</v>
      </c>
      <c r="D169" s="1">
        <f>+RIB_DATA!D169*34%</f>
        <v>34.340000000000003</v>
      </c>
      <c r="E169" s="1">
        <f>+RIB_DATA!E169*34%</f>
        <v>0</v>
      </c>
      <c r="F169" s="1">
        <f>+RIB_DATA!F169*34%</f>
        <v>0</v>
      </c>
      <c r="G169" s="1">
        <f>+RIB_DATA!G169*34%</f>
        <v>0</v>
      </c>
      <c r="H169" s="1">
        <f>+RIB_DATA!H169*34%</f>
        <v>0</v>
      </c>
      <c r="I169" s="1">
        <f>+RIB_DATA!I169*34%</f>
        <v>0</v>
      </c>
      <c r="J169" s="1">
        <f>+RIB_DATA!J169*34%</f>
        <v>0</v>
      </c>
      <c r="K169" s="1">
        <f>+RIB_DATA!K169*34%</f>
        <v>0</v>
      </c>
      <c r="L169" s="1">
        <f>+RIB_DATA!L169*34%</f>
        <v>0</v>
      </c>
      <c r="N169" s="1" t="str">
        <f t="shared" si="11"/>
        <v>5025G60</v>
      </c>
      <c r="O169" s="10">
        <f t="shared" si="10"/>
        <v>10.200000000000001</v>
      </c>
      <c r="P169" s="10">
        <f t="shared" si="10"/>
        <v>21.42</v>
      </c>
      <c r="Q169" s="10">
        <f t="shared" si="10"/>
        <v>34.340000000000003</v>
      </c>
      <c r="R169" s="10">
        <f t="shared" si="10"/>
        <v>0</v>
      </c>
      <c r="S169" s="10">
        <f t="shared" si="10"/>
        <v>0</v>
      </c>
      <c r="T169" s="10">
        <f t="shared" si="10"/>
        <v>0</v>
      </c>
      <c r="U169" s="10">
        <f t="shared" si="10"/>
        <v>0</v>
      </c>
      <c r="V169" s="10">
        <f t="shared" si="9"/>
        <v>0</v>
      </c>
      <c r="W169" s="10">
        <f t="shared" si="8"/>
        <v>0</v>
      </c>
      <c r="X169" s="10">
        <f t="shared" si="8"/>
        <v>0</v>
      </c>
      <c r="Y169" s="10">
        <f t="shared" si="8"/>
        <v>0</v>
      </c>
    </row>
    <row r="170" spans="1:25" x14ac:dyDescent="0.2">
      <c r="A170" s="1" t="str">
        <f>LEFT(RIB_DATA!A170,4)&amp;"G"&amp;MID(RIB_DATA!A170,6,SEARCH("-",RIB_DATA!A170,1)-6)</f>
        <v>5025G76</v>
      </c>
      <c r="B170" s="1">
        <f>+RIB_DATA!B170*37%</f>
        <v>13.69</v>
      </c>
      <c r="C170" s="1">
        <f>+RIB_DATA!C170*37%</f>
        <v>27.38</v>
      </c>
      <c r="D170" s="1">
        <f>+RIB_DATA!D170*37%</f>
        <v>42.55</v>
      </c>
      <c r="E170" s="1">
        <f>+RIB_DATA!E170*37%</f>
        <v>0</v>
      </c>
      <c r="F170" s="1">
        <f>+RIB_DATA!F170*37%</f>
        <v>0</v>
      </c>
      <c r="G170" s="1">
        <f>+RIB_DATA!G170*37%</f>
        <v>0</v>
      </c>
      <c r="H170" s="1">
        <f>+RIB_DATA!H170*37%</f>
        <v>0</v>
      </c>
      <c r="I170" s="1">
        <f>+RIB_DATA!I170*37%</f>
        <v>0</v>
      </c>
      <c r="J170" s="1">
        <f>+RIB_DATA!J170*37%</f>
        <v>0</v>
      </c>
      <c r="K170" s="1">
        <f>+RIB_DATA!K170*37%</f>
        <v>0</v>
      </c>
      <c r="L170" s="1">
        <f>+RIB_DATA!L170*37%</f>
        <v>0</v>
      </c>
      <c r="N170" s="1" t="str">
        <f t="shared" si="11"/>
        <v>5025G76</v>
      </c>
      <c r="O170" s="10">
        <f t="shared" si="10"/>
        <v>13.69</v>
      </c>
      <c r="P170" s="10">
        <f t="shared" si="10"/>
        <v>27.38</v>
      </c>
      <c r="Q170" s="10">
        <f t="shared" si="10"/>
        <v>42.55</v>
      </c>
      <c r="R170" s="10">
        <f t="shared" si="10"/>
        <v>0</v>
      </c>
      <c r="S170" s="10">
        <f t="shared" si="10"/>
        <v>0</v>
      </c>
      <c r="T170" s="10">
        <f t="shared" si="10"/>
        <v>0</v>
      </c>
      <c r="U170" s="10">
        <f t="shared" si="10"/>
        <v>0</v>
      </c>
      <c r="V170" s="10">
        <f t="shared" si="9"/>
        <v>0</v>
      </c>
      <c r="W170" s="10">
        <f t="shared" si="8"/>
        <v>0</v>
      </c>
      <c r="X170" s="10">
        <f t="shared" si="8"/>
        <v>0</v>
      </c>
      <c r="Y170" s="10">
        <f t="shared" si="8"/>
        <v>0</v>
      </c>
    </row>
    <row r="171" spans="1:25" x14ac:dyDescent="0.2">
      <c r="A171" s="1" t="str">
        <f>LEFT(RIB_DATA!A171,4)&amp;"G"&amp;MID(RIB_DATA!A171,6,SEARCH("-",RIB_DATA!A171,1)-6)</f>
        <v>5025G101</v>
      </c>
      <c r="B171" s="1">
        <f>+RIB_DATA!B171*41%</f>
        <v>21.32</v>
      </c>
      <c r="C171" s="1">
        <f>+RIB_DATA!C171*41%</f>
        <v>38.54</v>
      </c>
      <c r="D171" s="1">
        <f>+RIB_DATA!D171*41%</f>
        <v>56.989999999999995</v>
      </c>
      <c r="E171" s="1">
        <f>+RIB_DATA!E171*41%</f>
        <v>0</v>
      </c>
      <c r="F171" s="1">
        <f>+RIB_DATA!F171*41%</f>
        <v>0</v>
      </c>
      <c r="G171" s="1">
        <f>+RIB_DATA!G171*41%</f>
        <v>0</v>
      </c>
      <c r="H171" s="1">
        <f>+RIB_DATA!H171*41%</f>
        <v>0</v>
      </c>
      <c r="I171" s="1">
        <f>+RIB_DATA!I171*41%</f>
        <v>0</v>
      </c>
      <c r="J171" s="1">
        <f>+RIB_DATA!J171*41%</f>
        <v>0</v>
      </c>
      <c r="K171" s="1">
        <f>+RIB_DATA!K171*41%</f>
        <v>0</v>
      </c>
      <c r="L171" s="1">
        <f>+RIB_DATA!L171*41%</f>
        <v>0</v>
      </c>
      <c r="N171" s="1" t="str">
        <f t="shared" si="11"/>
        <v>5025G101</v>
      </c>
      <c r="O171" s="10">
        <f t="shared" si="10"/>
        <v>21.32</v>
      </c>
      <c r="P171" s="10">
        <f t="shared" si="10"/>
        <v>38.54</v>
      </c>
      <c r="Q171" s="10">
        <f t="shared" si="10"/>
        <v>56.989999999999995</v>
      </c>
      <c r="R171" s="10">
        <f t="shared" si="10"/>
        <v>0</v>
      </c>
      <c r="S171" s="10">
        <f t="shared" si="10"/>
        <v>0</v>
      </c>
      <c r="T171" s="10">
        <f t="shared" si="10"/>
        <v>0</v>
      </c>
      <c r="U171" s="10">
        <f t="shared" si="10"/>
        <v>0</v>
      </c>
      <c r="V171" s="10">
        <f t="shared" si="9"/>
        <v>0</v>
      </c>
      <c r="W171" s="10">
        <f t="shared" si="8"/>
        <v>0</v>
      </c>
      <c r="X171" s="10">
        <f t="shared" si="8"/>
        <v>0</v>
      </c>
      <c r="Y171" s="10">
        <f t="shared" si="8"/>
        <v>0</v>
      </c>
    </row>
    <row r="172" spans="1:25" x14ac:dyDescent="0.2">
      <c r="A172" s="1" t="str">
        <f>LEFT(RIB_DATA!A172,4)&amp;"G"&amp;MID(RIB_DATA!A172,6,SEARCH("-",RIB_DATA!A172,1)-6)&amp;"-N/A"</f>
        <v>4525G33-N/A</v>
      </c>
      <c r="B172" s="1">
        <f>+RIB_DATA!B172*0%</f>
        <v>0</v>
      </c>
      <c r="C172" s="1">
        <f>+RIB_DATA!C172*0%</f>
        <v>0</v>
      </c>
      <c r="D172" s="1">
        <f>+RIB_DATA!D172*0%</f>
        <v>0</v>
      </c>
      <c r="E172" s="1">
        <f>+RIB_DATA!E172*0%</f>
        <v>0</v>
      </c>
      <c r="F172" s="1">
        <f>+RIB_DATA!F172*0%</f>
        <v>0</v>
      </c>
      <c r="G172" s="1">
        <f>+RIB_DATA!G172*0%</f>
        <v>0</v>
      </c>
      <c r="H172" s="1">
        <f>+RIB_DATA!H172*0%</f>
        <v>0</v>
      </c>
      <c r="I172" s="1">
        <f>+RIB_DATA!I172*0%</f>
        <v>0</v>
      </c>
      <c r="J172" s="1">
        <f>+RIB_DATA!J172*0%</f>
        <v>0</v>
      </c>
      <c r="K172" s="1">
        <f>+RIB_DATA!K172*0%</f>
        <v>0</v>
      </c>
      <c r="L172" s="1">
        <f>+RIB_DATA!L172*0%</f>
        <v>0</v>
      </c>
      <c r="N172" s="1" t="str">
        <f t="shared" si="11"/>
        <v>4525G33-N/A</v>
      </c>
      <c r="O172" s="10">
        <f t="shared" si="10"/>
        <v>0</v>
      </c>
      <c r="P172" s="10">
        <f t="shared" si="10"/>
        <v>0</v>
      </c>
      <c r="Q172" s="10">
        <f t="shared" si="10"/>
        <v>0</v>
      </c>
      <c r="R172" s="10">
        <f t="shared" ref="R172:Y217" si="12">+E172*$B$8</f>
        <v>0</v>
      </c>
      <c r="S172" s="10">
        <f t="shared" si="12"/>
        <v>0</v>
      </c>
      <c r="T172" s="10">
        <f t="shared" si="12"/>
        <v>0</v>
      </c>
      <c r="U172" s="10">
        <f t="shared" si="12"/>
        <v>0</v>
      </c>
      <c r="V172" s="10">
        <f t="shared" si="9"/>
        <v>0</v>
      </c>
      <c r="W172" s="10">
        <f t="shared" si="8"/>
        <v>0</v>
      </c>
      <c r="X172" s="10">
        <f t="shared" si="8"/>
        <v>0</v>
      </c>
      <c r="Y172" s="10">
        <f t="shared" si="8"/>
        <v>0</v>
      </c>
    </row>
    <row r="173" spans="1:25" x14ac:dyDescent="0.2">
      <c r="A173" s="1" t="str">
        <f>LEFT(RIB_DATA!A173,4)&amp;"G"&amp;MID(RIB_DATA!A173,6,SEARCH("-",RIB_DATA!A173,1)-6)</f>
        <v>4525G33</v>
      </c>
      <c r="B173" s="1">
        <f>+RIB_DATA!B173*29%</f>
        <v>8.41</v>
      </c>
      <c r="C173" s="1">
        <f>+RIB_DATA!C173*29%</f>
        <v>14.79</v>
      </c>
      <c r="D173" s="1">
        <f>+RIB_DATA!D173*29%</f>
        <v>0</v>
      </c>
      <c r="E173" s="1">
        <f>+RIB_DATA!E173*29%</f>
        <v>0</v>
      </c>
      <c r="F173" s="1">
        <f>+RIB_DATA!F173*29%</f>
        <v>0</v>
      </c>
      <c r="G173" s="1">
        <f>+RIB_DATA!G173*29%</f>
        <v>0</v>
      </c>
      <c r="H173" s="1">
        <f>+RIB_DATA!H173*29%</f>
        <v>0</v>
      </c>
      <c r="I173" s="1">
        <f>+RIB_DATA!I173*29%</f>
        <v>0</v>
      </c>
      <c r="J173" s="1">
        <f>+RIB_DATA!J173*29%</f>
        <v>0</v>
      </c>
      <c r="K173" s="1">
        <f>+RIB_DATA!K173*29%</f>
        <v>0</v>
      </c>
      <c r="L173" s="1">
        <f>+RIB_DATA!L173*29%</f>
        <v>0</v>
      </c>
      <c r="N173" s="1" t="str">
        <f t="shared" si="11"/>
        <v>4525G33</v>
      </c>
      <c r="O173" s="10">
        <f t="shared" ref="O173:T236" si="13">+B173*$B$8</f>
        <v>8.41</v>
      </c>
      <c r="P173" s="10">
        <f t="shared" si="13"/>
        <v>14.79</v>
      </c>
      <c r="Q173" s="10">
        <f t="shared" si="13"/>
        <v>0</v>
      </c>
      <c r="R173" s="10">
        <f t="shared" si="12"/>
        <v>0</v>
      </c>
      <c r="S173" s="10">
        <f t="shared" si="12"/>
        <v>0</v>
      </c>
      <c r="T173" s="10">
        <f t="shared" si="12"/>
        <v>0</v>
      </c>
      <c r="U173" s="10">
        <f t="shared" si="12"/>
        <v>0</v>
      </c>
      <c r="V173" s="10">
        <f t="shared" si="9"/>
        <v>0</v>
      </c>
      <c r="W173" s="10">
        <f t="shared" si="8"/>
        <v>0</v>
      </c>
      <c r="X173" s="10">
        <f t="shared" si="8"/>
        <v>0</v>
      </c>
      <c r="Y173" s="10">
        <f t="shared" si="8"/>
        <v>0</v>
      </c>
    </row>
    <row r="174" spans="1:25" x14ac:dyDescent="0.2">
      <c r="A174" s="1" t="str">
        <f>LEFT(RIB_DATA!A174,4)&amp;"G"&amp;MID(RIB_DATA!A174,6,SEARCH("-",RIB_DATA!A174,1)-6)&amp;"-N/A"</f>
        <v>4525G42-N/A</v>
      </c>
      <c r="B174" s="1">
        <f>+RIB_DATA!B174*0%</f>
        <v>0</v>
      </c>
      <c r="C174" s="1">
        <f>+RIB_DATA!C174*0%</f>
        <v>0</v>
      </c>
      <c r="D174" s="1">
        <f>+RIB_DATA!D174*0%</f>
        <v>0</v>
      </c>
      <c r="E174" s="1">
        <f>+RIB_DATA!E174*0%</f>
        <v>0</v>
      </c>
      <c r="F174" s="1">
        <f>+RIB_DATA!F174*0%</f>
        <v>0</v>
      </c>
      <c r="G174" s="1">
        <f>+RIB_DATA!G174*0%</f>
        <v>0</v>
      </c>
      <c r="H174" s="1">
        <f>+RIB_DATA!H174*0%</f>
        <v>0</v>
      </c>
      <c r="I174" s="1">
        <f>+RIB_DATA!I174*0%</f>
        <v>0</v>
      </c>
      <c r="J174" s="1">
        <f>+RIB_DATA!J174*0%</f>
        <v>0</v>
      </c>
      <c r="K174" s="1">
        <f>+RIB_DATA!K174*0%</f>
        <v>0</v>
      </c>
      <c r="L174" s="1">
        <f>+RIB_DATA!L174*0%</f>
        <v>0</v>
      </c>
      <c r="N174" s="1" t="str">
        <f t="shared" si="11"/>
        <v>4525G42-N/A</v>
      </c>
      <c r="O174" s="10">
        <f t="shared" si="13"/>
        <v>0</v>
      </c>
      <c r="P174" s="10">
        <f t="shared" si="13"/>
        <v>0</v>
      </c>
      <c r="Q174" s="10">
        <f t="shared" si="13"/>
        <v>0</v>
      </c>
      <c r="R174" s="10">
        <f t="shared" si="12"/>
        <v>0</v>
      </c>
      <c r="S174" s="10">
        <f t="shared" si="12"/>
        <v>0</v>
      </c>
      <c r="T174" s="10">
        <f t="shared" si="12"/>
        <v>0</v>
      </c>
      <c r="U174" s="10">
        <f t="shared" si="12"/>
        <v>0</v>
      </c>
      <c r="V174" s="10">
        <f t="shared" si="9"/>
        <v>0</v>
      </c>
      <c r="W174" s="10">
        <f t="shared" si="8"/>
        <v>0</v>
      </c>
      <c r="X174" s="10">
        <f t="shared" si="8"/>
        <v>0</v>
      </c>
      <c r="Y174" s="10">
        <f t="shared" si="8"/>
        <v>0</v>
      </c>
    </row>
    <row r="175" spans="1:25" x14ac:dyDescent="0.2">
      <c r="A175" s="1" t="str">
        <f>LEFT(RIB_DATA!A175,4)&amp;"G"&amp;MID(RIB_DATA!A175,6,SEARCH("-",RIB_DATA!A175,1)-6)</f>
        <v>4525G48</v>
      </c>
      <c r="B175" s="1">
        <f>+RIB_DATA!B175*34%</f>
        <v>6.8000000000000007</v>
      </c>
      <c r="C175" s="1">
        <f>+RIB_DATA!C175*34%</f>
        <v>16.32</v>
      </c>
      <c r="D175" s="1">
        <f>+RIB_DATA!D175*34%</f>
        <v>0</v>
      </c>
      <c r="E175" s="1">
        <f>+RIB_DATA!E175*34%</f>
        <v>0</v>
      </c>
      <c r="F175" s="1">
        <f>+RIB_DATA!F175*34%</f>
        <v>0</v>
      </c>
      <c r="G175" s="1">
        <f>+RIB_DATA!G175*34%</f>
        <v>0</v>
      </c>
      <c r="H175" s="1">
        <f>+RIB_DATA!H175*34%</f>
        <v>0</v>
      </c>
      <c r="I175" s="1">
        <f>+RIB_DATA!I175*34%</f>
        <v>0</v>
      </c>
      <c r="J175" s="1">
        <f>+RIB_DATA!J175*34%</f>
        <v>0</v>
      </c>
      <c r="K175" s="1">
        <f>+RIB_DATA!K175*34%</f>
        <v>0</v>
      </c>
      <c r="L175" s="1">
        <f>+RIB_DATA!L175*34%</f>
        <v>0</v>
      </c>
      <c r="N175" s="1" t="str">
        <f t="shared" si="11"/>
        <v>4525G48</v>
      </c>
      <c r="O175" s="10">
        <f t="shared" si="13"/>
        <v>6.8000000000000007</v>
      </c>
      <c r="P175" s="10">
        <f t="shared" si="13"/>
        <v>16.32</v>
      </c>
      <c r="Q175" s="10">
        <f t="shared" si="13"/>
        <v>0</v>
      </c>
      <c r="R175" s="10">
        <f t="shared" si="12"/>
        <v>0</v>
      </c>
      <c r="S175" s="10">
        <f t="shared" si="12"/>
        <v>0</v>
      </c>
      <c r="T175" s="10">
        <f t="shared" si="12"/>
        <v>0</v>
      </c>
      <c r="U175" s="10">
        <f t="shared" si="12"/>
        <v>0</v>
      </c>
      <c r="V175" s="10">
        <f t="shared" si="9"/>
        <v>0</v>
      </c>
      <c r="W175" s="10">
        <f t="shared" si="8"/>
        <v>0</v>
      </c>
      <c r="X175" s="10">
        <f t="shared" si="8"/>
        <v>0</v>
      </c>
      <c r="Y175" s="10">
        <f t="shared" si="8"/>
        <v>0</v>
      </c>
    </row>
    <row r="176" spans="1:25" x14ac:dyDescent="0.2">
      <c r="A176" s="1" t="str">
        <f>LEFT(RIB_DATA!A176,4)&amp;"G"&amp;MID(RIB_DATA!A176,6,SEARCH("-",RIB_DATA!A176,1)-6)&amp;"-N/A"</f>
        <v>4525G60-N/A</v>
      </c>
      <c r="B176" s="1">
        <f>+RIB_DATA!B176*0%</f>
        <v>0</v>
      </c>
      <c r="C176" s="1">
        <f>+RIB_DATA!C176*0%</f>
        <v>0</v>
      </c>
      <c r="D176" s="1">
        <f>+RIB_DATA!D176*0%</f>
        <v>0</v>
      </c>
      <c r="E176" s="1">
        <f>+RIB_DATA!E176*0%</f>
        <v>0</v>
      </c>
      <c r="F176" s="1">
        <f>+RIB_DATA!F176*0%</f>
        <v>0</v>
      </c>
      <c r="G176" s="1">
        <f>+RIB_DATA!G176*0%</f>
        <v>0</v>
      </c>
      <c r="H176" s="1">
        <f>+RIB_DATA!H176*0%</f>
        <v>0</v>
      </c>
      <c r="I176" s="1">
        <f>+RIB_DATA!I176*0%</f>
        <v>0</v>
      </c>
      <c r="J176" s="1">
        <f>+RIB_DATA!J176*0%</f>
        <v>0</v>
      </c>
      <c r="K176" s="1">
        <f>+RIB_DATA!K176*0%</f>
        <v>0</v>
      </c>
      <c r="L176" s="1">
        <f>+RIB_DATA!L176*0%</f>
        <v>0</v>
      </c>
      <c r="N176" s="1" t="str">
        <f t="shared" si="11"/>
        <v>4525G60-N/A</v>
      </c>
      <c r="O176" s="10">
        <f t="shared" si="13"/>
        <v>0</v>
      </c>
      <c r="P176" s="10">
        <f t="shared" si="13"/>
        <v>0</v>
      </c>
      <c r="Q176" s="10">
        <f t="shared" si="13"/>
        <v>0</v>
      </c>
      <c r="R176" s="10">
        <f t="shared" si="12"/>
        <v>0</v>
      </c>
      <c r="S176" s="10">
        <f t="shared" si="12"/>
        <v>0</v>
      </c>
      <c r="T176" s="10">
        <f t="shared" si="12"/>
        <v>0</v>
      </c>
      <c r="U176" s="10">
        <f t="shared" si="12"/>
        <v>0</v>
      </c>
      <c r="V176" s="10">
        <f t="shared" si="9"/>
        <v>0</v>
      </c>
      <c r="W176" s="10">
        <f t="shared" si="8"/>
        <v>0</v>
      </c>
      <c r="X176" s="10">
        <f t="shared" si="8"/>
        <v>0</v>
      </c>
      <c r="Y176" s="10">
        <f t="shared" si="8"/>
        <v>0</v>
      </c>
    </row>
    <row r="177" spans="1:25" x14ac:dyDescent="0.2">
      <c r="A177" s="1" t="str">
        <f>LEFT(RIB_DATA!A177,4)&amp;"G"&amp;MID(RIB_DATA!A177,6,SEARCH("-",RIB_DATA!A177,1)-6)</f>
        <v>4525G60</v>
      </c>
      <c r="B177" s="1">
        <f>+RIB_DATA!B177*34%</f>
        <v>9.5200000000000014</v>
      </c>
      <c r="C177" s="1">
        <f>+RIB_DATA!C177*34%</f>
        <v>20.740000000000002</v>
      </c>
      <c r="D177" s="1">
        <f>+RIB_DATA!D177*34%</f>
        <v>0</v>
      </c>
      <c r="E177" s="1">
        <f>+RIB_DATA!E177*34%</f>
        <v>0</v>
      </c>
      <c r="F177" s="1">
        <f>+RIB_DATA!F177*34%</f>
        <v>0</v>
      </c>
      <c r="G177" s="1">
        <f>+RIB_DATA!G177*34%</f>
        <v>0</v>
      </c>
      <c r="H177" s="1">
        <f>+RIB_DATA!H177*34%</f>
        <v>0</v>
      </c>
      <c r="I177" s="1">
        <f>+RIB_DATA!I177*34%</f>
        <v>0</v>
      </c>
      <c r="J177" s="1">
        <f>+RIB_DATA!J177*34%</f>
        <v>0</v>
      </c>
      <c r="K177" s="1">
        <f>+RIB_DATA!K177*34%</f>
        <v>0</v>
      </c>
      <c r="L177" s="1">
        <f>+RIB_DATA!L177*34%</f>
        <v>0</v>
      </c>
      <c r="N177" s="1" t="str">
        <f t="shared" si="11"/>
        <v>4525G60</v>
      </c>
      <c r="O177" s="10">
        <f t="shared" si="13"/>
        <v>9.5200000000000014</v>
      </c>
      <c r="P177" s="10">
        <f t="shared" si="13"/>
        <v>20.740000000000002</v>
      </c>
      <c r="Q177" s="10">
        <f t="shared" si="13"/>
        <v>0</v>
      </c>
      <c r="R177" s="10">
        <f t="shared" si="12"/>
        <v>0</v>
      </c>
      <c r="S177" s="10">
        <f t="shared" si="12"/>
        <v>0</v>
      </c>
      <c r="T177" s="10">
        <f t="shared" si="12"/>
        <v>0</v>
      </c>
      <c r="U177" s="10">
        <f t="shared" si="12"/>
        <v>0</v>
      </c>
      <c r="V177" s="10">
        <f t="shared" si="9"/>
        <v>0</v>
      </c>
      <c r="W177" s="10">
        <f t="shared" si="8"/>
        <v>0</v>
      </c>
      <c r="X177" s="10">
        <f t="shared" si="8"/>
        <v>0</v>
      </c>
      <c r="Y177" s="10">
        <f t="shared" si="8"/>
        <v>0</v>
      </c>
    </row>
    <row r="178" spans="1:25" x14ac:dyDescent="0.2">
      <c r="A178" s="1" t="str">
        <f>LEFT(RIB_DATA!A178,4)&amp;"G"&amp;MID(RIB_DATA!A178,6,SEARCH("-",RIB_DATA!A178,1)-6)</f>
        <v>4525G76</v>
      </c>
      <c r="B178" s="1">
        <f>+RIB_DATA!B178*37%</f>
        <v>12.58</v>
      </c>
      <c r="C178" s="1">
        <f>+RIB_DATA!C178*37%</f>
        <v>25.9</v>
      </c>
      <c r="D178" s="1">
        <f>+RIB_DATA!D178*37%</f>
        <v>0</v>
      </c>
      <c r="E178" s="1">
        <f>+RIB_DATA!E178*37%</f>
        <v>0</v>
      </c>
      <c r="F178" s="1">
        <f>+RIB_DATA!F178*37%</f>
        <v>0</v>
      </c>
      <c r="G178" s="1">
        <f>+RIB_DATA!G178*37%</f>
        <v>0</v>
      </c>
      <c r="H178" s="1">
        <f>+RIB_DATA!H178*37%</f>
        <v>0</v>
      </c>
      <c r="I178" s="1">
        <f>+RIB_DATA!I178*37%</f>
        <v>0</v>
      </c>
      <c r="J178" s="1">
        <f>+RIB_DATA!J178*37%</f>
        <v>0</v>
      </c>
      <c r="K178" s="1">
        <f>+RIB_DATA!K178*37%</f>
        <v>0</v>
      </c>
      <c r="L178" s="1">
        <f>+RIB_DATA!L178*37%</f>
        <v>0</v>
      </c>
      <c r="N178" s="1" t="str">
        <f t="shared" si="11"/>
        <v>4525G76</v>
      </c>
      <c r="O178" s="10">
        <f t="shared" si="13"/>
        <v>12.58</v>
      </c>
      <c r="P178" s="10">
        <f t="shared" si="13"/>
        <v>25.9</v>
      </c>
      <c r="Q178" s="10">
        <f t="shared" si="13"/>
        <v>0</v>
      </c>
      <c r="R178" s="10">
        <f t="shared" si="12"/>
        <v>0</v>
      </c>
      <c r="S178" s="10">
        <f t="shared" si="12"/>
        <v>0</v>
      </c>
      <c r="T178" s="10">
        <f t="shared" si="12"/>
        <v>0</v>
      </c>
      <c r="U178" s="10">
        <f t="shared" si="12"/>
        <v>0</v>
      </c>
      <c r="V178" s="10">
        <f t="shared" si="9"/>
        <v>0</v>
      </c>
      <c r="W178" s="10">
        <f t="shared" si="8"/>
        <v>0</v>
      </c>
      <c r="X178" s="10">
        <f t="shared" si="8"/>
        <v>0</v>
      </c>
      <c r="Y178" s="10">
        <f t="shared" si="8"/>
        <v>0</v>
      </c>
    </row>
    <row r="179" spans="1:25" x14ac:dyDescent="0.2">
      <c r="A179" s="1" t="str">
        <f>LEFT(RIB_DATA!A179,4)&amp;"G"&amp;MID(RIB_DATA!A179,6,SEARCH("-",RIB_DATA!A179,1)-6)</f>
        <v>4525G101</v>
      </c>
      <c r="B179" s="1">
        <f>+RIB_DATA!B179*41%</f>
        <v>18.86</v>
      </c>
      <c r="C179" s="1">
        <f>+RIB_DATA!C179*41%</f>
        <v>34.85</v>
      </c>
      <c r="D179" s="1">
        <f>+RIB_DATA!D179*41%</f>
        <v>0</v>
      </c>
      <c r="E179" s="1">
        <f>+RIB_DATA!E179*41%</f>
        <v>0</v>
      </c>
      <c r="F179" s="1">
        <f>+RIB_DATA!F179*41%</f>
        <v>0</v>
      </c>
      <c r="G179" s="1">
        <f>+RIB_DATA!G179*41%</f>
        <v>0</v>
      </c>
      <c r="H179" s="1">
        <f>+RIB_DATA!H179*41%</f>
        <v>0</v>
      </c>
      <c r="I179" s="1">
        <f>+RIB_DATA!I179*41%</f>
        <v>0</v>
      </c>
      <c r="J179" s="1">
        <f>+RIB_DATA!J179*41%</f>
        <v>0</v>
      </c>
      <c r="K179" s="1">
        <f>+RIB_DATA!K179*41%</f>
        <v>0</v>
      </c>
      <c r="L179" s="1">
        <f>+RIB_DATA!L179*41%</f>
        <v>0</v>
      </c>
      <c r="N179" s="1" t="str">
        <f t="shared" si="11"/>
        <v>4525G101</v>
      </c>
      <c r="O179" s="10">
        <f t="shared" si="13"/>
        <v>18.86</v>
      </c>
      <c r="P179" s="10">
        <f t="shared" si="13"/>
        <v>34.85</v>
      </c>
      <c r="Q179" s="10">
        <f t="shared" si="13"/>
        <v>0</v>
      </c>
      <c r="R179" s="10">
        <f t="shared" si="12"/>
        <v>0</v>
      </c>
      <c r="S179" s="10">
        <f t="shared" si="12"/>
        <v>0</v>
      </c>
      <c r="T179" s="10">
        <f t="shared" si="12"/>
        <v>0</v>
      </c>
      <c r="U179" s="10">
        <f t="shared" si="12"/>
        <v>0</v>
      </c>
      <c r="V179" s="10">
        <f t="shared" si="9"/>
        <v>0</v>
      </c>
      <c r="W179" s="10">
        <f t="shared" si="8"/>
        <v>0</v>
      </c>
      <c r="X179" s="10">
        <f t="shared" si="8"/>
        <v>0</v>
      </c>
      <c r="Y179" s="10">
        <f t="shared" si="8"/>
        <v>0</v>
      </c>
    </row>
    <row r="180" spans="1:25" x14ac:dyDescent="0.2">
      <c r="A180" s="1" t="str">
        <f>LEFT(RIB_DATA!A180,4)&amp;"G"&amp;MID(RIB_DATA!A180,6,SEARCH("-",RIB_DATA!A180,1)-6)&amp;"-N/A"</f>
        <v>4025G33-N/A</v>
      </c>
      <c r="B180" s="1">
        <f>+RIB_DATA!B180*0%</f>
        <v>0</v>
      </c>
      <c r="C180" s="1">
        <f>+RIB_DATA!C180*0%</f>
        <v>0</v>
      </c>
      <c r="D180" s="1">
        <f>+RIB_DATA!D180*0%</f>
        <v>0</v>
      </c>
      <c r="E180" s="1">
        <f>+RIB_DATA!E180*0%</f>
        <v>0</v>
      </c>
      <c r="F180" s="1">
        <f>+RIB_DATA!F180*0%</f>
        <v>0</v>
      </c>
      <c r="G180" s="1">
        <f>+RIB_DATA!G180*0%</f>
        <v>0</v>
      </c>
      <c r="H180" s="1">
        <f>+RIB_DATA!H180*0%</f>
        <v>0</v>
      </c>
      <c r="I180" s="1">
        <f>+RIB_DATA!I180*0%</f>
        <v>0</v>
      </c>
      <c r="J180" s="1">
        <f>+RIB_DATA!J180*0%</f>
        <v>0</v>
      </c>
      <c r="K180" s="1">
        <f>+RIB_DATA!K180*0%</f>
        <v>0</v>
      </c>
      <c r="L180" s="1">
        <f>+RIB_DATA!L180*0%</f>
        <v>0</v>
      </c>
      <c r="N180" s="1" t="str">
        <f t="shared" si="11"/>
        <v>4025G33-N/A</v>
      </c>
      <c r="O180" s="10">
        <f t="shared" si="13"/>
        <v>0</v>
      </c>
      <c r="P180" s="10">
        <f t="shared" si="13"/>
        <v>0</v>
      </c>
      <c r="Q180" s="10">
        <f t="shared" si="13"/>
        <v>0</v>
      </c>
      <c r="R180" s="10">
        <f t="shared" si="12"/>
        <v>0</v>
      </c>
      <c r="S180" s="10">
        <f t="shared" si="12"/>
        <v>0</v>
      </c>
      <c r="T180" s="10">
        <f t="shared" si="12"/>
        <v>0</v>
      </c>
      <c r="U180" s="10">
        <f t="shared" si="12"/>
        <v>0</v>
      </c>
      <c r="V180" s="10">
        <f t="shared" si="9"/>
        <v>0</v>
      </c>
      <c r="W180" s="10">
        <f t="shared" si="8"/>
        <v>0</v>
      </c>
      <c r="X180" s="10">
        <f t="shared" si="8"/>
        <v>0</v>
      </c>
      <c r="Y180" s="10">
        <f t="shared" si="8"/>
        <v>0</v>
      </c>
    </row>
    <row r="181" spans="1:25" x14ac:dyDescent="0.2">
      <c r="A181" s="1" t="str">
        <f>LEFT(RIB_DATA!A181,4)&amp;"G"&amp;MID(RIB_DATA!A181,6,SEARCH("-",RIB_DATA!A181,1)-6)</f>
        <v>4025G33</v>
      </c>
      <c r="B181" s="1">
        <f>+RIB_DATA!B181*29%</f>
        <v>7.2499999999999991</v>
      </c>
      <c r="C181" s="1">
        <f>+RIB_DATA!C181*29%</f>
        <v>0</v>
      </c>
      <c r="D181" s="1">
        <f>+RIB_DATA!D181*29%</f>
        <v>0</v>
      </c>
      <c r="E181" s="1">
        <f>+RIB_DATA!E181*29%</f>
        <v>0</v>
      </c>
      <c r="F181" s="1">
        <f>+RIB_DATA!F181*29%</f>
        <v>0</v>
      </c>
      <c r="G181" s="1">
        <f>+RIB_DATA!G181*29%</f>
        <v>0</v>
      </c>
      <c r="H181" s="1">
        <f>+RIB_DATA!H181*29%</f>
        <v>0</v>
      </c>
      <c r="I181" s="1">
        <f>+RIB_DATA!I181*29%</f>
        <v>0</v>
      </c>
      <c r="J181" s="1">
        <f>+RIB_DATA!J181*29%</f>
        <v>0</v>
      </c>
      <c r="K181" s="1">
        <f>+RIB_DATA!K181*29%</f>
        <v>0</v>
      </c>
      <c r="L181" s="1">
        <f>+RIB_DATA!L181*29%</f>
        <v>0</v>
      </c>
      <c r="N181" s="1" t="str">
        <f t="shared" si="11"/>
        <v>4025G33</v>
      </c>
      <c r="O181" s="10">
        <f t="shared" si="13"/>
        <v>7.2499999999999991</v>
      </c>
      <c r="P181" s="10">
        <f t="shared" si="13"/>
        <v>0</v>
      </c>
      <c r="Q181" s="10">
        <f t="shared" si="13"/>
        <v>0</v>
      </c>
      <c r="R181" s="10">
        <f t="shared" si="12"/>
        <v>0</v>
      </c>
      <c r="S181" s="10">
        <f t="shared" si="12"/>
        <v>0</v>
      </c>
      <c r="T181" s="10">
        <f t="shared" si="12"/>
        <v>0</v>
      </c>
      <c r="U181" s="10">
        <f t="shared" si="12"/>
        <v>0</v>
      </c>
      <c r="V181" s="10">
        <f t="shared" si="9"/>
        <v>0</v>
      </c>
      <c r="W181" s="10">
        <f t="shared" si="8"/>
        <v>0</v>
      </c>
      <c r="X181" s="10">
        <f t="shared" si="8"/>
        <v>0</v>
      </c>
      <c r="Y181" s="10">
        <f t="shared" si="8"/>
        <v>0</v>
      </c>
    </row>
    <row r="182" spans="1:25" x14ac:dyDescent="0.2">
      <c r="A182" s="1" t="str">
        <f>LEFT(RIB_DATA!A182,4)&amp;"G"&amp;MID(RIB_DATA!A182,6,SEARCH("-",RIB_DATA!A182,1)-6)&amp;"-N/A"</f>
        <v>4025G42-N/A</v>
      </c>
      <c r="B182" s="1">
        <f>+RIB_DATA!B182*0%</f>
        <v>0</v>
      </c>
      <c r="C182" s="1">
        <f>+RIB_DATA!C182*0%</f>
        <v>0</v>
      </c>
      <c r="D182" s="1">
        <f>+RIB_DATA!D182*0%</f>
        <v>0</v>
      </c>
      <c r="E182" s="1">
        <f>+RIB_DATA!E182*0%</f>
        <v>0</v>
      </c>
      <c r="F182" s="1">
        <f>+RIB_DATA!F182*0%</f>
        <v>0</v>
      </c>
      <c r="G182" s="1">
        <f>+RIB_DATA!G182*0%</f>
        <v>0</v>
      </c>
      <c r="H182" s="1">
        <f>+RIB_DATA!H182*0%</f>
        <v>0</v>
      </c>
      <c r="I182" s="1">
        <f>+RIB_DATA!I182*0%</f>
        <v>0</v>
      </c>
      <c r="J182" s="1">
        <f>+RIB_DATA!J182*0%</f>
        <v>0</v>
      </c>
      <c r="K182" s="1">
        <f>+RIB_DATA!K182*0%</f>
        <v>0</v>
      </c>
      <c r="L182" s="1">
        <f>+RIB_DATA!L182*0%</f>
        <v>0</v>
      </c>
      <c r="N182" s="1" t="str">
        <f t="shared" si="11"/>
        <v>4025G42-N/A</v>
      </c>
      <c r="O182" s="10">
        <f t="shared" si="13"/>
        <v>0</v>
      </c>
      <c r="P182" s="10">
        <f t="shared" si="13"/>
        <v>0</v>
      </c>
      <c r="Q182" s="10">
        <f t="shared" si="13"/>
        <v>0</v>
      </c>
      <c r="R182" s="10">
        <f t="shared" si="12"/>
        <v>0</v>
      </c>
      <c r="S182" s="10">
        <f t="shared" si="12"/>
        <v>0</v>
      </c>
      <c r="T182" s="10">
        <f t="shared" si="12"/>
        <v>0</v>
      </c>
      <c r="U182" s="10">
        <f t="shared" si="12"/>
        <v>0</v>
      </c>
      <c r="V182" s="10">
        <f t="shared" si="9"/>
        <v>0</v>
      </c>
      <c r="W182" s="10">
        <f t="shared" si="9"/>
        <v>0</v>
      </c>
      <c r="X182" s="10">
        <f t="shared" si="9"/>
        <v>0</v>
      </c>
      <c r="Y182" s="10">
        <f t="shared" si="9"/>
        <v>0</v>
      </c>
    </row>
    <row r="183" spans="1:25" x14ac:dyDescent="0.2">
      <c r="A183" s="1" t="str">
        <f>LEFT(RIB_DATA!A183,4)&amp;"G"&amp;MID(RIB_DATA!A183,6,SEARCH("-",RIB_DATA!A183,1)-6)</f>
        <v>4025G48</v>
      </c>
      <c r="B183" s="1">
        <f>+RIB_DATA!B183*34%</f>
        <v>6.8000000000000007</v>
      </c>
      <c r="C183" s="1">
        <f>+RIB_DATA!C183*34%</f>
        <v>0</v>
      </c>
      <c r="D183" s="1">
        <f>+RIB_DATA!D183*34%</f>
        <v>0</v>
      </c>
      <c r="E183" s="1">
        <f>+RIB_DATA!E183*34%</f>
        <v>0</v>
      </c>
      <c r="F183" s="1">
        <f>+RIB_DATA!F183*34%</f>
        <v>0</v>
      </c>
      <c r="G183" s="1">
        <f>+RIB_DATA!G183*34%</f>
        <v>0</v>
      </c>
      <c r="H183" s="1">
        <f>+RIB_DATA!H183*34%</f>
        <v>0</v>
      </c>
      <c r="I183" s="1">
        <f>+RIB_DATA!I183*34%</f>
        <v>0</v>
      </c>
      <c r="J183" s="1">
        <f>+RIB_DATA!J183*34%</f>
        <v>0</v>
      </c>
      <c r="K183" s="1">
        <f>+RIB_DATA!K183*34%</f>
        <v>0</v>
      </c>
      <c r="L183" s="1">
        <f>+RIB_DATA!L183*34%</f>
        <v>0</v>
      </c>
      <c r="N183" s="1" t="str">
        <f t="shared" si="11"/>
        <v>4025G48</v>
      </c>
      <c r="O183" s="10">
        <f t="shared" si="13"/>
        <v>6.8000000000000007</v>
      </c>
      <c r="P183" s="10">
        <f t="shared" si="13"/>
        <v>0</v>
      </c>
      <c r="Q183" s="10">
        <f t="shared" si="13"/>
        <v>0</v>
      </c>
      <c r="R183" s="10">
        <f t="shared" si="12"/>
        <v>0</v>
      </c>
      <c r="S183" s="10">
        <f t="shared" si="12"/>
        <v>0</v>
      </c>
      <c r="T183" s="10">
        <f t="shared" si="12"/>
        <v>0</v>
      </c>
      <c r="U183" s="10">
        <f t="shared" si="12"/>
        <v>0</v>
      </c>
      <c r="V183" s="10">
        <f t="shared" si="9"/>
        <v>0</v>
      </c>
      <c r="W183" s="10">
        <f t="shared" si="9"/>
        <v>0</v>
      </c>
      <c r="X183" s="10">
        <f t="shared" si="9"/>
        <v>0</v>
      </c>
      <c r="Y183" s="10">
        <f t="shared" si="9"/>
        <v>0</v>
      </c>
    </row>
    <row r="184" spans="1:25" x14ac:dyDescent="0.2">
      <c r="A184" s="1" t="str">
        <f>LEFT(RIB_DATA!A184,4)&amp;"G"&amp;MID(RIB_DATA!A184,6,SEARCH("-",RIB_DATA!A184,1)-6)&amp;"-N/A"</f>
        <v>4025G60-N/A</v>
      </c>
      <c r="B184" s="1">
        <f>+RIB_DATA!B184*0%</f>
        <v>0</v>
      </c>
      <c r="C184" s="1">
        <f>+RIB_DATA!C184*0%</f>
        <v>0</v>
      </c>
      <c r="D184" s="1">
        <f>+RIB_DATA!D184*0%</f>
        <v>0</v>
      </c>
      <c r="E184" s="1">
        <f>+RIB_DATA!E184*0%</f>
        <v>0</v>
      </c>
      <c r="F184" s="1">
        <f>+RIB_DATA!F184*0%</f>
        <v>0</v>
      </c>
      <c r="G184" s="1">
        <f>+RIB_DATA!G184*0%</f>
        <v>0</v>
      </c>
      <c r="H184" s="1">
        <f>+RIB_DATA!H184*0%</f>
        <v>0</v>
      </c>
      <c r="I184" s="1">
        <f>+RIB_DATA!I184*0%</f>
        <v>0</v>
      </c>
      <c r="J184" s="1">
        <f>+RIB_DATA!J184*0%</f>
        <v>0</v>
      </c>
      <c r="K184" s="1">
        <f>+RIB_DATA!K184*0%</f>
        <v>0</v>
      </c>
      <c r="L184" s="1">
        <f>+RIB_DATA!L184*0%</f>
        <v>0</v>
      </c>
      <c r="N184" s="1" t="str">
        <f t="shared" si="11"/>
        <v>4025G60-N/A</v>
      </c>
      <c r="O184" s="10">
        <f t="shared" si="13"/>
        <v>0</v>
      </c>
      <c r="P184" s="10">
        <f t="shared" si="13"/>
        <v>0</v>
      </c>
      <c r="Q184" s="10">
        <f t="shared" si="13"/>
        <v>0</v>
      </c>
      <c r="R184" s="10">
        <f t="shared" si="12"/>
        <v>0</v>
      </c>
      <c r="S184" s="10">
        <f t="shared" si="12"/>
        <v>0</v>
      </c>
      <c r="T184" s="10">
        <f t="shared" si="12"/>
        <v>0</v>
      </c>
      <c r="U184" s="10">
        <f t="shared" si="12"/>
        <v>0</v>
      </c>
      <c r="V184" s="10">
        <f t="shared" si="9"/>
        <v>0</v>
      </c>
      <c r="W184" s="10">
        <f t="shared" si="9"/>
        <v>0</v>
      </c>
      <c r="X184" s="10">
        <f t="shared" si="9"/>
        <v>0</v>
      </c>
      <c r="Y184" s="10">
        <f t="shared" si="9"/>
        <v>0</v>
      </c>
    </row>
    <row r="185" spans="1:25" x14ac:dyDescent="0.2">
      <c r="A185" s="1" t="str">
        <f>LEFT(RIB_DATA!A185,4)&amp;"G"&amp;MID(RIB_DATA!A185,6,SEARCH("-",RIB_DATA!A185,1)-6)</f>
        <v>4025G60</v>
      </c>
      <c r="B185" s="1">
        <f>+RIB_DATA!B185*34%</f>
        <v>8.84</v>
      </c>
      <c r="C185" s="1">
        <f>+RIB_DATA!C185*34%</f>
        <v>0</v>
      </c>
      <c r="D185" s="1">
        <f>+RIB_DATA!D185*34%</f>
        <v>0</v>
      </c>
      <c r="E185" s="1">
        <f>+RIB_DATA!E185*34%</f>
        <v>0</v>
      </c>
      <c r="F185" s="1">
        <f>+RIB_DATA!F185*34%</f>
        <v>0</v>
      </c>
      <c r="G185" s="1">
        <f>+RIB_DATA!G185*34%</f>
        <v>0</v>
      </c>
      <c r="H185" s="1">
        <f>+RIB_DATA!H185*34%</f>
        <v>0</v>
      </c>
      <c r="I185" s="1">
        <f>+RIB_DATA!I185*34%</f>
        <v>0</v>
      </c>
      <c r="J185" s="1">
        <f>+RIB_DATA!J185*34%</f>
        <v>0</v>
      </c>
      <c r="K185" s="1">
        <f>+RIB_DATA!K185*34%</f>
        <v>0</v>
      </c>
      <c r="L185" s="1">
        <f>+RIB_DATA!L185*34%</f>
        <v>0</v>
      </c>
      <c r="N185" s="1" t="str">
        <f t="shared" si="11"/>
        <v>4025G60</v>
      </c>
      <c r="O185" s="10">
        <f t="shared" si="13"/>
        <v>8.84</v>
      </c>
      <c r="P185" s="10">
        <f t="shared" si="13"/>
        <v>0</v>
      </c>
      <c r="Q185" s="10">
        <f t="shared" si="13"/>
        <v>0</v>
      </c>
      <c r="R185" s="10">
        <f t="shared" si="12"/>
        <v>0</v>
      </c>
      <c r="S185" s="10">
        <f t="shared" si="12"/>
        <v>0</v>
      </c>
      <c r="T185" s="10">
        <f t="shared" si="12"/>
        <v>0</v>
      </c>
      <c r="U185" s="10">
        <f t="shared" si="12"/>
        <v>0</v>
      </c>
      <c r="V185" s="10">
        <f t="shared" si="9"/>
        <v>0</v>
      </c>
      <c r="W185" s="10">
        <f t="shared" si="9"/>
        <v>0</v>
      </c>
      <c r="X185" s="10">
        <f t="shared" si="9"/>
        <v>0</v>
      </c>
      <c r="Y185" s="10">
        <f t="shared" si="9"/>
        <v>0</v>
      </c>
    </row>
    <row r="186" spans="1:25" x14ac:dyDescent="0.2">
      <c r="A186" s="1" t="str">
        <f>LEFT(RIB_DATA!A186,4)&amp;"G"&amp;MID(RIB_DATA!A186,6,SEARCH("-",RIB_DATA!A186,1)-6)</f>
        <v>4025G76</v>
      </c>
      <c r="B186" s="1">
        <f>+RIB_DATA!B186*37%</f>
        <v>11.47</v>
      </c>
      <c r="C186" s="1">
        <f>+RIB_DATA!C186*37%</f>
        <v>0</v>
      </c>
      <c r="D186" s="1">
        <f>+RIB_DATA!D186*37%</f>
        <v>0</v>
      </c>
      <c r="E186" s="1">
        <f>+RIB_DATA!E186*37%</f>
        <v>0</v>
      </c>
      <c r="F186" s="1">
        <f>+RIB_DATA!F186*37%</f>
        <v>0</v>
      </c>
      <c r="G186" s="1">
        <f>+RIB_DATA!G186*37%</f>
        <v>0</v>
      </c>
      <c r="H186" s="1">
        <f>+RIB_DATA!H186*37%</f>
        <v>0</v>
      </c>
      <c r="I186" s="1">
        <f>+RIB_DATA!I186*37%</f>
        <v>0</v>
      </c>
      <c r="J186" s="1">
        <f>+RIB_DATA!J186*37%</f>
        <v>0</v>
      </c>
      <c r="K186" s="1">
        <f>+RIB_DATA!K186*37%</f>
        <v>0</v>
      </c>
      <c r="L186" s="1">
        <f>+RIB_DATA!L186*37%</f>
        <v>0</v>
      </c>
      <c r="N186" s="1" t="str">
        <f t="shared" si="11"/>
        <v>4025G76</v>
      </c>
      <c r="O186" s="10">
        <f t="shared" si="13"/>
        <v>11.47</v>
      </c>
      <c r="P186" s="10">
        <f t="shared" si="13"/>
        <v>0</v>
      </c>
      <c r="Q186" s="10">
        <f t="shared" si="13"/>
        <v>0</v>
      </c>
      <c r="R186" s="10">
        <f t="shared" si="12"/>
        <v>0</v>
      </c>
      <c r="S186" s="10">
        <f t="shared" si="12"/>
        <v>0</v>
      </c>
      <c r="T186" s="10">
        <f t="shared" si="12"/>
        <v>0</v>
      </c>
      <c r="U186" s="10">
        <f t="shared" si="12"/>
        <v>0</v>
      </c>
      <c r="V186" s="10">
        <f t="shared" si="9"/>
        <v>0</v>
      </c>
      <c r="W186" s="10">
        <f t="shared" si="9"/>
        <v>0</v>
      </c>
      <c r="X186" s="10">
        <f t="shared" si="9"/>
        <v>0</v>
      </c>
      <c r="Y186" s="10">
        <f t="shared" si="9"/>
        <v>0</v>
      </c>
    </row>
    <row r="187" spans="1:25" x14ac:dyDescent="0.2">
      <c r="A187" s="1" t="str">
        <f>LEFT(RIB_DATA!A187,4)&amp;"G"&amp;MID(RIB_DATA!A187,6,SEARCH("-",RIB_DATA!A187,1)-6)</f>
        <v>4025G101</v>
      </c>
      <c r="B187" s="1">
        <f>+RIB_DATA!B187*41%</f>
        <v>16.399999999999999</v>
      </c>
      <c r="C187" s="1">
        <f>+RIB_DATA!C187*41%</f>
        <v>0</v>
      </c>
      <c r="D187" s="1">
        <f>+RIB_DATA!D187*41%</f>
        <v>0</v>
      </c>
      <c r="E187" s="1">
        <f>+RIB_DATA!E187*41%</f>
        <v>0</v>
      </c>
      <c r="F187" s="1">
        <f>+RIB_DATA!F187*41%</f>
        <v>0</v>
      </c>
      <c r="G187" s="1">
        <f>+RIB_DATA!G187*41%</f>
        <v>0</v>
      </c>
      <c r="H187" s="1">
        <f>+RIB_DATA!H187*41%</f>
        <v>0</v>
      </c>
      <c r="I187" s="1">
        <f>+RIB_DATA!I187*41%</f>
        <v>0</v>
      </c>
      <c r="J187" s="1">
        <f>+RIB_DATA!J187*41%</f>
        <v>0</v>
      </c>
      <c r="K187" s="1">
        <f>+RIB_DATA!K187*41%</f>
        <v>0</v>
      </c>
      <c r="L187" s="1">
        <f>+RIB_DATA!L187*41%</f>
        <v>0</v>
      </c>
      <c r="N187" s="1" t="str">
        <f t="shared" si="11"/>
        <v>4025G101</v>
      </c>
      <c r="O187" s="10">
        <f t="shared" si="13"/>
        <v>16.399999999999999</v>
      </c>
      <c r="P187" s="10">
        <f t="shared" si="13"/>
        <v>0</v>
      </c>
      <c r="Q187" s="10">
        <f t="shared" si="13"/>
        <v>0</v>
      </c>
      <c r="R187" s="10">
        <f t="shared" si="12"/>
        <v>0</v>
      </c>
      <c r="S187" s="10">
        <f t="shared" si="12"/>
        <v>0</v>
      </c>
      <c r="T187" s="10">
        <f t="shared" si="12"/>
        <v>0</v>
      </c>
      <c r="U187" s="10">
        <f t="shared" si="12"/>
        <v>0</v>
      </c>
      <c r="V187" s="10">
        <f t="shared" si="9"/>
        <v>0</v>
      </c>
      <c r="W187" s="10">
        <f t="shared" si="9"/>
        <v>0</v>
      </c>
      <c r="X187" s="10">
        <f t="shared" si="9"/>
        <v>0</v>
      </c>
      <c r="Y187" s="10">
        <f t="shared" si="9"/>
        <v>0</v>
      </c>
    </row>
    <row r="188" spans="1:25" x14ac:dyDescent="0.2">
      <c r="A188" s="1" t="str">
        <f>LEFT(RIB_DATA!A188,4)&amp;"G"&amp;MID(RIB_DATA!A188,6,SEARCH("-",RIB_DATA!A188,1)-6)&amp;"-N/A"</f>
        <v>9028G33-N/A</v>
      </c>
      <c r="B188" s="1">
        <f>+RIB_DATA!B188*0%</f>
        <v>0</v>
      </c>
      <c r="C188" s="1">
        <f>+RIB_DATA!C188*0%</f>
        <v>0</v>
      </c>
      <c r="D188" s="1">
        <f>+RIB_DATA!D188*0%</f>
        <v>0</v>
      </c>
      <c r="E188" s="1">
        <f>+RIB_DATA!E188*0%</f>
        <v>0</v>
      </c>
      <c r="F188" s="1">
        <f>+RIB_DATA!F188*0%</f>
        <v>0</v>
      </c>
      <c r="G188" s="1">
        <f>+RIB_DATA!G188*0%</f>
        <v>0</v>
      </c>
      <c r="H188" s="1">
        <f>+RIB_DATA!H188*0%</f>
        <v>0</v>
      </c>
      <c r="I188" s="1">
        <f>+RIB_DATA!I188*0%</f>
        <v>0</v>
      </c>
      <c r="J188" s="1">
        <f>+RIB_DATA!J188*0%</f>
        <v>0</v>
      </c>
      <c r="K188" s="1">
        <f>+RIB_DATA!K188*0%</f>
        <v>0</v>
      </c>
      <c r="L188" s="1">
        <f>+RIB_DATA!L188*0%</f>
        <v>0</v>
      </c>
      <c r="N188" s="1" t="str">
        <f t="shared" si="11"/>
        <v>9028G33-N/A</v>
      </c>
      <c r="O188" s="10">
        <f t="shared" si="13"/>
        <v>0</v>
      </c>
      <c r="P188" s="10">
        <f t="shared" si="13"/>
        <v>0</v>
      </c>
      <c r="Q188" s="10">
        <f t="shared" si="13"/>
        <v>0</v>
      </c>
      <c r="R188" s="10">
        <f t="shared" si="12"/>
        <v>0</v>
      </c>
      <c r="S188" s="10">
        <f t="shared" si="12"/>
        <v>0</v>
      </c>
      <c r="T188" s="10">
        <f t="shared" si="12"/>
        <v>0</v>
      </c>
      <c r="U188" s="10">
        <f t="shared" si="12"/>
        <v>0</v>
      </c>
      <c r="V188" s="10">
        <f t="shared" si="9"/>
        <v>0</v>
      </c>
      <c r="W188" s="10">
        <f t="shared" si="9"/>
        <v>0</v>
      </c>
      <c r="X188" s="10">
        <f t="shared" si="9"/>
        <v>0</v>
      </c>
      <c r="Y188" s="10">
        <f t="shared" si="9"/>
        <v>0</v>
      </c>
    </row>
    <row r="189" spans="1:25" x14ac:dyDescent="0.2">
      <c r="A189" s="1" t="str">
        <f>LEFT(RIB_DATA!A189,4)&amp;"G"&amp;MID(RIB_DATA!A189,6,SEARCH("-",RIB_DATA!A189,1)-6)</f>
        <v>9028G33</v>
      </c>
      <c r="B189" s="1">
        <f>+RIB_DATA!B189*29%</f>
        <v>10.44</v>
      </c>
      <c r="C189" s="1">
        <f>+RIB_DATA!C189*29%</f>
        <v>21.169999999999998</v>
      </c>
      <c r="D189" s="1">
        <f>+RIB_DATA!D189*29%</f>
        <v>30.45</v>
      </c>
      <c r="E189" s="1">
        <f>+RIB_DATA!E189*29%</f>
        <v>39.44</v>
      </c>
      <c r="F189" s="1">
        <f>+RIB_DATA!F189*29%</f>
        <v>48.139999999999993</v>
      </c>
      <c r="G189" s="1">
        <f>+RIB_DATA!G189*29%</f>
        <v>57.129999999999995</v>
      </c>
      <c r="H189" s="1">
        <f>+RIB_DATA!H189*29%</f>
        <v>66.11999999999999</v>
      </c>
      <c r="I189" s="1">
        <f>+RIB_DATA!I189*29%</f>
        <v>74.819999999999993</v>
      </c>
      <c r="J189" s="1">
        <f>+RIB_DATA!J189*29%</f>
        <v>84.1</v>
      </c>
      <c r="K189" s="1">
        <f>+RIB_DATA!K189*29%</f>
        <v>93.089999999999989</v>
      </c>
      <c r="L189" s="1">
        <f>+RIB_DATA!L189*29%</f>
        <v>102.36999999999999</v>
      </c>
      <c r="N189" s="1" t="str">
        <f t="shared" si="11"/>
        <v>9028G33</v>
      </c>
      <c r="O189" s="10">
        <f t="shared" si="13"/>
        <v>10.44</v>
      </c>
      <c r="P189" s="10">
        <f t="shared" si="13"/>
        <v>21.169999999999998</v>
      </c>
      <c r="Q189" s="10">
        <f t="shared" si="13"/>
        <v>30.45</v>
      </c>
      <c r="R189" s="10">
        <f t="shared" si="12"/>
        <v>39.44</v>
      </c>
      <c r="S189" s="10">
        <f t="shared" si="12"/>
        <v>48.139999999999993</v>
      </c>
      <c r="T189" s="10">
        <f t="shared" si="12"/>
        <v>57.129999999999995</v>
      </c>
      <c r="U189" s="10">
        <f t="shared" si="12"/>
        <v>66.11999999999999</v>
      </c>
      <c r="V189" s="10">
        <f t="shared" si="9"/>
        <v>74.819999999999993</v>
      </c>
      <c r="W189" s="10">
        <f t="shared" si="9"/>
        <v>84.1</v>
      </c>
      <c r="X189" s="10">
        <f t="shared" si="9"/>
        <v>93.089999999999989</v>
      </c>
      <c r="Y189" s="10">
        <f t="shared" si="9"/>
        <v>102.36999999999999</v>
      </c>
    </row>
    <row r="190" spans="1:25" x14ac:dyDescent="0.2">
      <c r="A190" s="1" t="str">
        <f>LEFT(RIB_DATA!A190,4)&amp;"G"&amp;MID(RIB_DATA!A190,6,SEARCH("-",RIB_DATA!A190,1)-6)&amp;"-N/A"</f>
        <v>9028G42-N/A</v>
      </c>
      <c r="B190" s="1">
        <f>+RIB_DATA!B190*0%</f>
        <v>0</v>
      </c>
      <c r="C190" s="1">
        <f>+RIB_DATA!C190*0%</f>
        <v>0</v>
      </c>
      <c r="D190" s="1">
        <f>+RIB_DATA!D190*0%</f>
        <v>0</v>
      </c>
      <c r="E190" s="1">
        <f>+RIB_DATA!E190*0%</f>
        <v>0</v>
      </c>
      <c r="F190" s="1">
        <f>+RIB_DATA!F190*0%</f>
        <v>0</v>
      </c>
      <c r="G190" s="1">
        <f>+RIB_DATA!G190*0%</f>
        <v>0</v>
      </c>
      <c r="H190" s="1">
        <f>+RIB_DATA!H190*0%</f>
        <v>0</v>
      </c>
      <c r="I190" s="1">
        <f>+RIB_DATA!I190*0%</f>
        <v>0</v>
      </c>
      <c r="J190" s="1">
        <f>+RIB_DATA!J190*0%</f>
        <v>0</v>
      </c>
      <c r="K190" s="1">
        <f>+RIB_DATA!K190*0%</f>
        <v>0</v>
      </c>
      <c r="L190" s="1">
        <f>+RIB_DATA!L190*0%</f>
        <v>0</v>
      </c>
      <c r="N190" s="1" t="str">
        <f t="shared" si="11"/>
        <v>9028G42-N/A</v>
      </c>
      <c r="O190" s="10">
        <f t="shared" si="13"/>
        <v>0</v>
      </c>
      <c r="P190" s="10">
        <f t="shared" si="13"/>
        <v>0</v>
      </c>
      <c r="Q190" s="10">
        <f t="shared" si="13"/>
        <v>0</v>
      </c>
      <c r="R190" s="10">
        <f t="shared" si="12"/>
        <v>0</v>
      </c>
      <c r="S190" s="10">
        <f t="shared" si="12"/>
        <v>0</v>
      </c>
      <c r="T190" s="10">
        <f t="shared" si="12"/>
        <v>0</v>
      </c>
      <c r="U190" s="10">
        <f t="shared" si="12"/>
        <v>0</v>
      </c>
      <c r="V190" s="10">
        <f t="shared" si="9"/>
        <v>0</v>
      </c>
      <c r="W190" s="10">
        <f t="shared" si="9"/>
        <v>0</v>
      </c>
      <c r="X190" s="10">
        <f t="shared" si="9"/>
        <v>0</v>
      </c>
      <c r="Y190" s="10">
        <f t="shared" si="9"/>
        <v>0</v>
      </c>
    </row>
    <row r="191" spans="1:25" x14ac:dyDescent="0.2">
      <c r="A191" s="1" t="str">
        <f>LEFT(RIB_DATA!A191,4)&amp;"G"&amp;MID(RIB_DATA!A191,6,SEARCH("-",RIB_DATA!A191,1)-6)</f>
        <v>9028G48</v>
      </c>
      <c r="B191" s="1">
        <f>+RIB_DATA!B191*34%</f>
        <v>4.08</v>
      </c>
      <c r="C191" s="1">
        <f>+RIB_DATA!C191*34%</f>
        <v>12.58</v>
      </c>
      <c r="D191" s="1">
        <f>+RIB_DATA!D191*34%</f>
        <v>22.44</v>
      </c>
      <c r="E191" s="1">
        <f>+RIB_DATA!E191*34%</f>
        <v>33.32</v>
      </c>
      <c r="F191" s="1">
        <f>+RIB_DATA!F191*34%</f>
        <v>45.900000000000006</v>
      </c>
      <c r="G191" s="1">
        <f>+RIB_DATA!G191*34%</f>
        <v>59.500000000000007</v>
      </c>
      <c r="H191" s="1">
        <f>+RIB_DATA!H191*34%</f>
        <v>74.460000000000008</v>
      </c>
      <c r="I191" s="1">
        <f>+RIB_DATA!I191*34%</f>
        <v>90.78</v>
      </c>
      <c r="J191" s="1">
        <f>+RIB_DATA!J191*34%</f>
        <v>108.46000000000001</v>
      </c>
      <c r="K191" s="1">
        <f>+RIB_DATA!K191*34%</f>
        <v>127.16000000000001</v>
      </c>
      <c r="L191" s="1">
        <f>+RIB_DATA!L191*34%</f>
        <v>147.22</v>
      </c>
      <c r="N191" s="1" t="str">
        <f t="shared" si="11"/>
        <v>9028G48</v>
      </c>
      <c r="O191" s="10">
        <f t="shared" si="13"/>
        <v>4.08</v>
      </c>
      <c r="P191" s="10">
        <f t="shared" si="13"/>
        <v>12.58</v>
      </c>
      <c r="Q191" s="10">
        <f t="shared" si="13"/>
        <v>22.44</v>
      </c>
      <c r="R191" s="10">
        <f t="shared" si="12"/>
        <v>33.32</v>
      </c>
      <c r="S191" s="10">
        <f t="shared" si="12"/>
        <v>45.900000000000006</v>
      </c>
      <c r="T191" s="10">
        <f t="shared" si="12"/>
        <v>59.500000000000007</v>
      </c>
      <c r="U191" s="10">
        <f t="shared" si="12"/>
        <v>74.460000000000008</v>
      </c>
      <c r="V191" s="10">
        <f t="shared" si="9"/>
        <v>90.78</v>
      </c>
      <c r="W191" s="10">
        <f t="shared" si="9"/>
        <v>108.46000000000001</v>
      </c>
      <c r="X191" s="10">
        <f t="shared" si="9"/>
        <v>127.16000000000001</v>
      </c>
      <c r="Y191" s="10">
        <f t="shared" si="9"/>
        <v>147.22</v>
      </c>
    </row>
    <row r="192" spans="1:25" x14ac:dyDescent="0.2">
      <c r="A192" s="1" t="str">
        <f>LEFT(RIB_DATA!A192,4)&amp;"G"&amp;MID(RIB_DATA!A192,6,SEARCH("-",RIB_DATA!A192,1)-6)&amp;"-N/A"</f>
        <v>9028G60-N/A</v>
      </c>
      <c r="B192" s="1">
        <f>+RIB_DATA!B192*0%</f>
        <v>0</v>
      </c>
      <c r="C192" s="1">
        <f>+RIB_DATA!C192*0%</f>
        <v>0</v>
      </c>
      <c r="D192" s="1">
        <f>+RIB_DATA!D192*0%</f>
        <v>0</v>
      </c>
      <c r="E192" s="1">
        <f>+RIB_DATA!E192*0%</f>
        <v>0</v>
      </c>
      <c r="F192" s="1">
        <f>+RIB_DATA!F192*0%</f>
        <v>0</v>
      </c>
      <c r="G192" s="1">
        <f>+RIB_DATA!G192*0%</f>
        <v>0</v>
      </c>
      <c r="H192" s="1">
        <f>+RIB_DATA!H192*0%</f>
        <v>0</v>
      </c>
      <c r="I192" s="1">
        <f>+RIB_DATA!I192*0%</f>
        <v>0</v>
      </c>
      <c r="J192" s="1">
        <f>+RIB_DATA!J192*0%</f>
        <v>0</v>
      </c>
      <c r="K192" s="1">
        <f>+RIB_DATA!K192*0%</f>
        <v>0</v>
      </c>
      <c r="L192" s="1">
        <f>+RIB_DATA!L192*0%</f>
        <v>0</v>
      </c>
      <c r="N192" s="1" t="str">
        <f t="shared" si="11"/>
        <v>9028G60-N/A</v>
      </c>
      <c r="O192" s="10">
        <f t="shared" si="13"/>
        <v>0</v>
      </c>
      <c r="P192" s="10">
        <f t="shared" si="13"/>
        <v>0</v>
      </c>
      <c r="Q192" s="10">
        <f t="shared" si="13"/>
        <v>0</v>
      </c>
      <c r="R192" s="10">
        <f t="shared" si="12"/>
        <v>0</v>
      </c>
      <c r="S192" s="10">
        <f t="shared" si="12"/>
        <v>0</v>
      </c>
      <c r="T192" s="10">
        <f t="shared" si="12"/>
        <v>0</v>
      </c>
      <c r="U192" s="10">
        <f t="shared" si="12"/>
        <v>0</v>
      </c>
      <c r="V192" s="10">
        <f t="shared" si="9"/>
        <v>0</v>
      </c>
      <c r="W192" s="10">
        <f t="shared" si="9"/>
        <v>0</v>
      </c>
      <c r="X192" s="10">
        <f t="shared" si="9"/>
        <v>0</v>
      </c>
      <c r="Y192" s="10">
        <f t="shared" si="9"/>
        <v>0</v>
      </c>
    </row>
    <row r="193" spans="1:25" x14ac:dyDescent="0.2">
      <c r="A193" s="1" t="str">
        <f>LEFT(RIB_DATA!A193,4)&amp;"G"&amp;MID(RIB_DATA!A193,6,SEARCH("-",RIB_DATA!A193,1)-6)</f>
        <v>9028G60</v>
      </c>
      <c r="B193" s="1">
        <f>+RIB_DATA!B193*34%</f>
        <v>7.1400000000000006</v>
      </c>
      <c r="C193" s="1">
        <f>+RIB_DATA!C193*34%</f>
        <v>19.380000000000003</v>
      </c>
      <c r="D193" s="1">
        <f>+RIB_DATA!D193*34%</f>
        <v>31.96</v>
      </c>
      <c r="E193" s="1">
        <f>+RIB_DATA!E193*34%</f>
        <v>45.56</v>
      </c>
      <c r="F193" s="1">
        <f>+RIB_DATA!F193*34%</f>
        <v>60.52</v>
      </c>
      <c r="G193" s="1">
        <f>+RIB_DATA!G193*34%</f>
        <v>76.160000000000011</v>
      </c>
      <c r="H193" s="1">
        <f>+RIB_DATA!H193*34%</f>
        <v>92.820000000000007</v>
      </c>
      <c r="I193" s="1">
        <f>+RIB_DATA!I193*34%</f>
        <v>110.50000000000001</v>
      </c>
      <c r="J193" s="1">
        <f>+RIB_DATA!J193*34%</f>
        <v>129.54000000000002</v>
      </c>
      <c r="K193" s="1">
        <f>+RIB_DATA!K193*34%</f>
        <v>149.26000000000002</v>
      </c>
      <c r="L193" s="1">
        <f>+RIB_DATA!L193*34%</f>
        <v>169.66000000000003</v>
      </c>
      <c r="N193" s="1" t="str">
        <f t="shared" si="11"/>
        <v>9028G60</v>
      </c>
      <c r="O193" s="10">
        <f t="shared" si="13"/>
        <v>7.1400000000000006</v>
      </c>
      <c r="P193" s="10">
        <f t="shared" si="13"/>
        <v>19.380000000000003</v>
      </c>
      <c r="Q193" s="10">
        <f t="shared" si="13"/>
        <v>31.96</v>
      </c>
      <c r="R193" s="10">
        <f t="shared" si="12"/>
        <v>45.56</v>
      </c>
      <c r="S193" s="10">
        <f t="shared" si="12"/>
        <v>60.52</v>
      </c>
      <c r="T193" s="10">
        <f t="shared" si="12"/>
        <v>76.160000000000011</v>
      </c>
      <c r="U193" s="10">
        <f t="shared" si="12"/>
        <v>92.820000000000007</v>
      </c>
      <c r="V193" s="10">
        <f t="shared" si="9"/>
        <v>110.50000000000001</v>
      </c>
      <c r="W193" s="10">
        <f t="shared" si="9"/>
        <v>129.54000000000002</v>
      </c>
      <c r="X193" s="10">
        <f t="shared" si="9"/>
        <v>149.26000000000002</v>
      </c>
      <c r="Y193" s="10">
        <f t="shared" si="9"/>
        <v>169.66000000000003</v>
      </c>
    </row>
    <row r="194" spans="1:25" x14ac:dyDescent="0.2">
      <c r="A194" s="1" t="str">
        <f>LEFT(RIB_DATA!A194,4)&amp;"G"&amp;MID(RIB_DATA!A194,6,SEARCH("-",RIB_DATA!A194,1)-6)</f>
        <v>9028G76</v>
      </c>
      <c r="B194" s="1">
        <f>+RIB_DATA!B194*37%</f>
        <v>11.1</v>
      </c>
      <c r="C194" s="1">
        <f>+RIB_DATA!C194*37%</f>
        <v>27.75</v>
      </c>
      <c r="D194" s="1">
        <f>+RIB_DATA!D194*37%</f>
        <v>44.4</v>
      </c>
      <c r="E194" s="1">
        <f>+RIB_DATA!E194*37%</f>
        <v>61.79</v>
      </c>
      <c r="F194" s="1">
        <f>+RIB_DATA!F194*37%</f>
        <v>80.289999999999992</v>
      </c>
      <c r="G194" s="1">
        <f>+RIB_DATA!G194*37%</f>
        <v>99.53</v>
      </c>
      <c r="H194" s="1">
        <f>+RIB_DATA!H194*37%</f>
        <v>119.88</v>
      </c>
      <c r="I194" s="1">
        <f>+RIB_DATA!I194*37%</f>
        <v>141.34</v>
      </c>
      <c r="J194" s="1">
        <f>+RIB_DATA!J194*37%</f>
        <v>163.54</v>
      </c>
      <c r="K194" s="1">
        <f>+RIB_DATA!K194*37%</f>
        <v>186.48</v>
      </c>
      <c r="L194" s="1">
        <f>+RIB_DATA!L194*37%</f>
        <v>210.53</v>
      </c>
      <c r="N194" s="1" t="str">
        <f t="shared" si="11"/>
        <v>9028G76</v>
      </c>
      <c r="O194" s="10">
        <f t="shared" si="13"/>
        <v>11.1</v>
      </c>
      <c r="P194" s="10">
        <f t="shared" si="13"/>
        <v>27.75</v>
      </c>
      <c r="Q194" s="10">
        <f t="shared" si="13"/>
        <v>44.4</v>
      </c>
      <c r="R194" s="10">
        <f t="shared" si="12"/>
        <v>61.79</v>
      </c>
      <c r="S194" s="10">
        <f t="shared" si="12"/>
        <v>80.289999999999992</v>
      </c>
      <c r="T194" s="10">
        <f t="shared" si="12"/>
        <v>99.53</v>
      </c>
      <c r="U194" s="10">
        <f t="shared" si="12"/>
        <v>119.88</v>
      </c>
      <c r="V194" s="10">
        <f t="shared" si="9"/>
        <v>141.34</v>
      </c>
      <c r="W194" s="10">
        <f t="shared" si="9"/>
        <v>163.54</v>
      </c>
      <c r="X194" s="10">
        <f t="shared" si="9"/>
        <v>186.48</v>
      </c>
      <c r="Y194" s="10">
        <f t="shared" si="9"/>
        <v>210.53</v>
      </c>
    </row>
    <row r="195" spans="1:25" x14ac:dyDescent="0.2">
      <c r="A195" s="1" t="str">
        <f>LEFT(RIB_DATA!A195,4)&amp;"G"&amp;MID(RIB_DATA!A195,6,SEARCH("-",RIB_DATA!A195,1)-6)</f>
        <v>9028G101</v>
      </c>
      <c r="B195" s="1">
        <f>+RIB_DATA!B195*41%</f>
        <v>22.139999999999997</v>
      </c>
      <c r="C195" s="1">
        <f>+RIB_DATA!C195*41%</f>
        <v>48.79</v>
      </c>
      <c r="D195" s="1">
        <f>+RIB_DATA!D195*41%</f>
        <v>72.97999999999999</v>
      </c>
      <c r="E195" s="1">
        <f>+RIB_DATA!E195*41%</f>
        <v>97.169999999999987</v>
      </c>
      <c r="F195" s="1">
        <f>+RIB_DATA!F195*41%</f>
        <v>121.77</v>
      </c>
      <c r="G195" s="1">
        <f>+RIB_DATA!G195*41%</f>
        <v>146.78</v>
      </c>
      <c r="H195" s="1">
        <f>+RIB_DATA!H195*41%</f>
        <v>172.2</v>
      </c>
      <c r="I195" s="1">
        <f>+RIB_DATA!I195*41%</f>
        <v>198.03</v>
      </c>
      <c r="J195" s="1">
        <f>+RIB_DATA!J195*41%</f>
        <v>224.67999999999998</v>
      </c>
      <c r="K195" s="1">
        <f>+RIB_DATA!K195*41%</f>
        <v>252.14999999999998</v>
      </c>
      <c r="L195" s="1">
        <f>+RIB_DATA!L195*41%</f>
        <v>279.62</v>
      </c>
      <c r="N195" s="1" t="str">
        <f t="shared" si="11"/>
        <v>9028G101</v>
      </c>
      <c r="O195" s="10">
        <f t="shared" si="13"/>
        <v>22.139999999999997</v>
      </c>
      <c r="P195" s="10">
        <f t="shared" si="13"/>
        <v>48.79</v>
      </c>
      <c r="Q195" s="10">
        <f t="shared" si="13"/>
        <v>72.97999999999999</v>
      </c>
      <c r="R195" s="10">
        <f t="shared" si="12"/>
        <v>97.169999999999987</v>
      </c>
      <c r="S195" s="10">
        <f t="shared" si="12"/>
        <v>121.77</v>
      </c>
      <c r="T195" s="10">
        <f t="shared" si="12"/>
        <v>146.78</v>
      </c>
      <c r="U195" s="10">
        <f t="shared" si="12"/>
        <v>172.2</v>
      </c>
      <c r="V195" s="10">
        <f t="shared" si="9"/>
        <v>198.03</v>
      </c>
      <c r="W195" s="10">
        <f t="shared" si="9"/>
        <v>224.67999999999998</v>
      </c>
      <c r="X195" s="10">
        <f t="shared" si="9"/>
        <v>252.14999999999998</v>
      </c>
      <c r="Y195" s="10">
        <f t="shared" si="9"/>
        <v>279.62</v>
      </c>
    </row>
    <row r="196" spans="1:25" x14ac:dyDescent="0.2">
      <c r="A196" s="1" t="str">
        <f>LEFT(RIB_DATA!A196,4)&amp;"G"&amp;MID(RIB_DATA!A196,6,SEARCH("-",RIB_DATA!A196,1)-6)&amp;"-N/A"</f>
        <v>8528G33-N/A</v>
      </c>
      <c r="B196" s="1">
        <f>+RIB_DATA!B196*0%</f>
        <v>0</v>
      </c>
      <c r="C196" s="1">
        <f>+RIB_DATA!C196*0%</f>
        <v>0</v>
      </c>
      <c r="D196" s="1">
        <f>+RIB_DATA!D196*0%</f>
        <v>0</v>
      </c>
      <c r="E196" s="1">
        <f>+RIB_DATA!E196*0%</f>
        <v>0</v>
      </c>
      <c r="F196" s="1">
        <f>+RIB_DATA!F196*0%</f>
        <v>0</v>
      </c>
      <c r="G196" s="1">
        <f>+RIB_DATA!G196*0%</f>
        <v>0</v>
      </c>
      <c r="H196" s="1">
        <f>+RIB_DATA!H196*0%</f>
        <v>0</v>
      </c>
      <c r="I196" s="1">
        <f>+RIB_DATA!I196*0%</f>
        <v>0</v>
      </c>
      <c r="J196" s="1">
        <f>+RIB_DATA!J196*0%</f>
        <v>0</v>
      </c>
      <c r="K196" s="1">
        <f>+RIB_DATA!K196*0%</f>
        <v>0</v>
      </c>
      <c r="L196" s="1">
        <f>+RIB_DATA!L196*0%</f>
        <v>0</v>
      </c>
      <c r="N196" s="1" t="str">
        <f t="shared" si="11"/>
        <v>8528G33-N/A</v>
      </c>
      <c r="O196" s="10">
        <f t="shared" si="13"/>
        <v>0</v>
      </c>
      <c r="P196" s="10">
        <f t="shared" si="13"/>
        <v>0</v>
      </c>
      <c r="Q196" s="10">
        <f t="shared" si="13"/>
        <v>0</v>
      </c>
      <c r="R196" s="10">
        <f t="shared" si="12"/>
        <v>0</v>
      </c>
      <c r="S196" s="10">
        <f t="shared" si="12"/>
        <v>0</v>
      </c>
      <c r="T196" s="10">
        <f t="shared" si="12"/>
        <v>0</v>
      </c>
      <c r="U196" s="10">
        <f t="shared" si="12"/>
        <v>0</v>
      </c>
      <c r="V196" s="10">
        <f t="shared" si="9"/>
        <v>0</v>
      </c>
      <c r="W196" s="10">
        <f t="shared" si="9"/>
        <v>0</v>
      </c>
      <c r="X196" s="10">
        <f t="shared" si="9"/>
        <v>0</v>
      </c>
      <c r="Y196" s="10">
        <f t="shared" si="9"/>
        <v>0</v>
      </c>
    </row>
    <row r="197" spans="1:25" x14ac:dyDescent="0.2">
      <c r="A197" s="1" t="str">
        <f>LEFT(RIB_DATA!A197,4)&amp;"G"&amp;MID(RIB_DATA!A197,6,SEARCH("-",RIB_DATA!A197,1)-6)</f>
        <v>8528G33</v>
      </c>
      <c r="B197" s="1">
        <f>+RIB_DATA!B197*29%</f>
        <v>9.5699999999999985</v>
      </c>
      <c r="C197" s="1">
        <f>+RIB_DATA!C197*29%</f>
        <v>20.009999999999998</v>
      </c>
      <c r="D197" s="1">
        <f>+RIB_DATA!D197*29%</f>
        <v>28.999999999999996</v>
      </c>
      <c r="E197" s="1">
        <f>+RIB_DATA!E197*29%</f>
        <v>37.699999999999996</v>
      </c>
      <c r="F197" s="1">
        <f>+RIB_DATA!F197*29%</f>
        <v>46.4</v>
      </c>
      <c r="G197" s="1">
        <f>+RIB_DATA!G197*29%</f>
        <v>54.809999999999995</v>
      </c>
      <c r="H197" s="1">
        <f>+RIB_DATA!H197*29%</f>
        <v>63.51</v>
      </c>
      <c r="I197" s="1">
        <f>+RIB_DATA!I197*29%</f>
        <v>72.5</v>
      </c>
      <c r="J197" s="1">
        <f>+RIB_DATA!J197*29%</f>
        <v>81.199999999999989</v>
      </c>
      <c r="K197" s="1">
        <f>+RIB_DATA!K197*29%</f>
        <v>90.19</v>
      </c>
      <c r="L197" s="1">
        <f>+RIB_DATA!L197*29%</f>
        <v>0</v>
      </c>
      <c r="N197" s="1" t="str">
        <f t="shared" si="11"/>
        <v>8528G33</v>
      </c>
      <c r="O197" s="10">
        <f t="shared" si="13"/>
        <v>9.5699999999999985</v>
      </c>
      <c r="P197" s="10">
        <f t="shared" si="13"/>
        <v>20.009999999999998</v>
      </c>
      <c r="Q197" s="10">
        <f t="shared" si="13"/>
        <v>28.999999999999996</v>
      </c>
      <c r="R197" s="10">
        <f t="shared" si="12"/>
        <v>37.699999999999996</v>
      </c>
      <c r="S197" s="10">
        <f t="shared" si="12"/>
        <v>46.4</v>
      </c>
      <c r="T197" s="10">
        <f t="shared" si="12"/>
        <v>54.809999999999995</v>
      </c>
      <c r="U197" s="10">
        <f t="shared" si="12"/>
        <v>63.51</v>
      </c>
      <c r="V197" s="10">
        <f t="shared" si="9"/>
        <v>72.5</v>
      </c>
      <c r="W197" s="10">
        <f t="shared" si="9"/>
        <v>81.199999999999989</v>
      </c>
      <c r="X197" s="10">
        <f t="shared" si="9"/>
        <v>90.19</v>
      </c>
      <c r="Y197" s="10">
        <f t="shared" si="9"/>
        <v>0</v>
      </c>
    </row>
    <row r="198" spans="1:25" x14ac:dyDescent="0.2">
      <c r="A198" s="1" t="str">
        <f>LEFT(RIB_DATA!A198,4)&amp;"G"&amp;MID(RIB_DATA!A198,6,SEARCH("-",RIB_DATA!A198,1)-6)&amp;"-N/A"</f>
        <v>8528G42-N/A</v>
      </c>
      <c r="B198" s="1">
        <f>+RIB_DATA!B198*0%</f>
        <v>0</v>
      </c>
      <c r="C198" s="1">
        <f>+RIB_DATA!C198*0%</f>
        <v>0</v>
      </c>
      <c r="D198" s="1">
        <f>+RIB_DATA!D198*0%</f>
        <v>0</v>
      </c>
      <c r="E198" s="1">
        <f>+RIB_DATA!E198*0%</f>
        <v>0</v>
      </c>
      <c r="F198" s="1">
        <f>+RIB_DATA!F198*0%</f>
        <v>0</v>
      </c>
      <c r="G198" s="1">
        <f>+RIB_DATA!G198*0%</f>
        <v>0</v>
      </c>
      <c r="H198" s="1">
        <f>+RIB_DATA!H198*0%</f>
        <v>0</v>
      </c>
      <c r="I198" s="1">
        <f>+RIB_DATA!I198*0%</f>
        <v>0</v>
      </c>
      <c r="J198" s="1">
        <f>+RIB_DATA!J198*0%</f>
        <v>0</v>
      </c>
      <c r="K198" s="1">
        <f>+RIB_DATA!K198*0%</f>
        <v>0</v>
      </c>
      <c r="L198" s="1">
        <f>+RIB_DATA!L198*0%</f>
        <v>0</v>
      </c>
      <c r="N198" s="1" t="str">
        <f t="shared" si="11"/>
        <v>8528G42-N/A</v>
      </c>
      <c r="O198" s="10">
        <f t="shared" si="13"/>
        <v>0</v>
      </c>
      <c r="P198" s="10">
        <f t="shared" si="13"/>
        <v>0</v>
      </c>
      <c r="Q198" s="10">
        <f t="shared" si="13"/>
        <v>0</v>
      </c>
      <c r="R198" s="10">
        <f t="shared" si="12"/>
        <v>0</v>
      </c>
      <c r="S198" s="10">
        <f t="shared" si="12"/>
        <v>0</v>
      </c>
      <c r="T198" s="10">
        <f t="shared" si="12"/>
        <v>0</v>
      </c>
      <c r="U198" s="10">
        <f t="shared" si="12"/>
        <v>0</v>
      </c>
      <c r="V198" s="10">
        <f t="shared" si="9"/>
        <v>0</v>
      </c>
      <c r="W198" s="10">
        <f t="shared" si="9"/>
        <v>0</v>
      </c>
      <c r="X198" s="10">
        <f t="shared" si="9"/>
        <v>0</v>
      </c>
      <c r="Y198" s="10">
        <f t="shared" si="9"/>
        <v>0</v>
      </c>
    </row>
    <row r="199" spans="1:25" x14ac:dyDescent="0.2">
      <c r="A199" s="1" t="str">
        <f>LEFT(RIB_DATA!A199,4)&amp;"G"&amp;MID(RIB_DATA!A199,6,SEARCH("-",RIB_DATA!A199,1)-6)</f>
        <v>8528G48</v>
      </c>
      <c r="B199" s="1">
        <f>+RIB_DATA!B199*34%</f>
        <v>4.08</v>
      </c>
      <c r="C199" s="1">
        <f>+RIB_DATA!C199*34%</f>
        <v>12.24</v>
      </c>
      <c r="D199" s="1">
        <f>+RIB_DATA!D199*34%</f>
        <v>22.1</v>
      </c>
      <c r="E199" s="1">
        <f>+RIB_DATA!E199*34%</f>
        <v>32.980000000000004</v>
      </c>
      <c r="F199" s="1">
        <f>+RIB_DATA!F199*34%</f>
        <v>45.56</v>
      </c>
      <c r="G199" s="1">
        <f>+RIB_DATA!G199*34%</f>
        <v>59.500000000000007</v>
      </c>
      <c r="H199" s="1">
        <f>+RIB_DATA!H199*34%</f>
        <v>74.800000000000011</v>
      </c>
      <c r="I199" s="1">
        <f>+RIB_DATA!I199*34%</f>
        <v>91.460000000000008</v>
      </c>
      <c r="J199" s="1">
        <f>+RIB_DATA!J199*34%</f>
        <v>109.48</v>
      </c>
      <c r="K199" s="1">
        <f>+RIB_DATA!K199*34%</f>
        <v>128.86000000000001</v>
      </c>
      <c r="L199" s="1">
        <f>+RIB_DATA!L199*34%</f>
        <v>0</v>
      </c>
      <c r="N199" s="1" t="str">
        <f t="shared" si="11"/>
        <v>8528G48</v>
      </c>
      <c r="O199" s="10">
        <f t="shared" si="13"/>
        <v>4.08</v>
      </c>
      <c r="P199" s="10">
        <f t="shared" si="13"/>
        <v>12.24</v>
      </c>
      <c r="Q199" s="10">
        <f t="shared" si="13"/>
        <v>22.1</v>
      </c>
      <c r="R199" s="10">
        <f t="shared" si="12"/>
        <v>32.980000000000004</v>
      </c>
      <c r="S199" s="10">
        <f t="shared" si="12"/>
        <v>45.56</v>
      </c>
      <c r="T199" s="10">
        <f t="shared" si="12"/>
        <v>59.500000000000007</v>
      </c>
      <c r="U199" s="10">
        <f t="shared" si="12"/>
        <v>74.800000000000011</v>
      </c>
      <c r="V199" s="10">
        <f t="shared" si="12"/>
        <v>91.460000000000008</v>
      </c>
      <c r="W199" s="10">
        <f t="shared" si="12"/>
        <v>109.48</v>
      </c>
      <c r="X199" s="10">
        <f t="shared" si="12"/>
        <v>128.86000000000001</v>
      </c>
      <c r="Y199" s="10">
        <f t="shared" si="12"/>
        <v>0</v>
      </c>
    </row>
    <row r="200" spans="1:25" x14ac:dyDescent="0.2">
      <c r="A200" s="1" t="str">
        <f>LEFT(RIB_DATA!A200,4)&amp;"G"&amp;MID(RIB_DATA!A200,6,SEARCH("-",RIB_DATA!A200,1)-6)&amp;"-N/A"</f>
        <v>8528G60-N/A</v>
      </c>
      <c r="B200" s="1">
        <f>+RIB_DATA!B200*0%</f>
        <v>0</v>
      </c>
      <c r="C200" s="1">
        <f>+RIB_DATA!C200*0%</f>
        <v>0</v>
      </c>
      <c r="D200" s="1">
        <f>+RIB_DATA!D200*0%</f>
        <v>0</v>
      </c>
      <c r="E200" s="1">
        <f>+RIB_DATA!E200*0%</f>
        <v>0</v>
      </c>
      <c r="F200" s="1">
        <f>+RIB_DATA!F200*0%</f>
        <v>0</v>
      </c>
      <c r="G200" s="1">
        <f>+RIB_DATA!G200*0%</f>
        <v>0</v>
      </c>
      <c r="H200" s="1">
        <f>+RIB_DATA!H200*0%</f>
        <v>0</v>
      </c>
      <c r="I200" s="1">
        <f>+RIB_DATA!I200*0%</f>
        <v>0</v>
      </c>
      <c r="J200" s="1">
        <f>+RIB_DATA!J200*0%</f>
        <v>0</v>
      </c>
      <c r="K200" s="1">
        <f>+RIB_DATA!K200*0%</f>
        <v>0</v>
      </c>
      <c r="L200" s="1">
        <f>+RIB_DATA!L200*0%</f>
        <v>0</v>
      </c>
      <c r="N200" s="1" t="str">
        <f t="shared" si="11"/>
        <v>8528G60-N/A</v>
      </c>
      <c r="O200" s="10">
        <f t="shared" si="13"/>
        <v>0</v>
      </c>
      <c r="P200" s="10">
        <f t="shared" si="13"/>
        <v>0</v>
      </c>
      <c r="Q200" s="10">
        <f t="shared" si="13"/>
        <v>0</v>
      </c>
      <c r="R200" s="10">
        <f t="shared" si="12"/>
        <v>0</v>
      </c>
      <c r="S200" s="10">
        <f t="shared" si="12"/>
        <v>0</v>
      </c>
      <c r="T200" s="10">
        <f t="shared" si="12"/>
        <v>0</v>
      </c>
      <c r="U200" s="10">
        <f t="shared" si="12"/>
        <v>0</v>
      </c>
      <c r="V200" s="10">
        <f t="shared" si="12"/>
        <v>0</v>
      </c>
      <c r="W200" s="10">
        <f t="shared" si="12"/>
        <v>0</v>
      </c>
      <c r="X200" s="10">
        <f t="shared" si="12"/>
        <v>0</v>
      </c>
      <c r="Y200" s="10">
        <f t="shared" si="12"/>
        <v>0</v>
      </c>
    </row>
    <row r="201" spans="1:25" x14ac:dyDescent="0.2">
      <c r="A201" s="1" t="str">
        <f>LEFT(RIB_DATA!A201,4)&amp;"G"&amp;MID(RIB_DATA!A201,6,SEARCH("-",RIB_DATA!A201,1)-6)</f>
        <v>8528G60</v>
      </c>
      <c r="B201" s="1">
        <f>+RIB_DATA!B201*34%</f>
        <v>6.8000000000000007</v>
      </c>
      <c r="C201" s="1">
        <f>+RIB_DATA!C201*34%</f>
        <v>18.700000000000003</v>
      </c>
      <c r="D201" s="1">
        <f>+RIB_DATA!D201*34%</f>
        <v>31.28</v>
      </c>
      <c r="E201" s="1">
        <f>+RIB_DATA!E201*34%</f>
        <v>44.88</v>
      </c>
      <c r="F201" s="1">
        <f>+RIB_DATA!F201*34%</f>
        <v>59.500000000000007</v>
      </c>
      <c r="G201" s="1">
        <f>+RIB_DATA!G201*34%</f>
        <v>75.14</v>
      </c>
      <c r="H201" s="1">
        <f>+RIB_DATA!H201*34%</f>
        <v>92.14</v>
      </c>
      <c r="I201" s="1">
        <f>+RIB_DATA!I201*34%</f>
        <v>110.16000000000001</v>
      </c>
      <c r="J201" s="1">
        <f>+RIB_DATA!J201*34%</f>
        <v>128.86000000000001</v>
      </c>
      <c r="K201" s="1">
        <f>+RIB_DATA!K201*34%</f>
        <v>148.92000000000002</v>
      </c>
      <c r="L201" s="1">
        <f>+RIB_DATA!L201*34%</f>
        <v>0</v>
      </c>
      <c r="N201" s="1" t="str">
        <f t="shared" si="11"/>
        <v>8528G60</v>
      </c>
      <c r="O201" s="10">
        <f t="shared" si="13"/>
        <v>6.8000000000000007</v>
      </c>
      <c r="P201" s="10">
        <f t="shared" si="13"/>
        <v>18.700000000000003</v>
      </c>
      <c r="Q201" s="10">
        <f t="shared" si="13"/>
        <v>31.28</v>
      </c>
      <c r="R201" s="10">
        <f t="shared" si="12"/>
        <v>44.88</v>
      </c>
      <c r="S201" s="10">
        <f t="shared" si="12"/>
        <v>59.500000000000007</v>
      </c>
      <c r="T201" s="10">
        <f t="shared" si="12"/>
        <v>75.14</v>
      </c>
      <c r="U201" s="10">
        <f t="shared" si="12"/>
        <v>92.14</v>
      </c>
      <c r="V201" s="10">
        <f t="shared" si="12"/>
        <v>110.16000000000001</v>
      </c>
      <c r="W201" s="10">
        <f t="shared" si="12"/>
        <v>128.86000000000001</v>
      </c>
      <c r="X201" s="10">
        <f t="shared" si="12"/>
        <v>148.92000000000002</v>
      </c>
      <c r="Y201" s="10">
        <f t="shared" si="12"/>
        <v>0</v>
      </c>
    </row>
    <row r="202" spans="1:25" x14ac:dyDescent="0.2">
      <c r="A202" s="1" t="str">
        <f>LEFT(RIB_DATA!A202,4)&amp;"G"&amp;MID(RIB_DATA!A202,6,SEARCH("-",RIB_DATA!A202,1)-6)</f>
        <v>8528G76</v>
      </c>
      <c r="B202" s="1">
        <f>+RIB_DATA!B202*37%</f>
        <v>10.36</v>
      </c>
      <c r="C202" s="1">
        <f>+RIB_DATA!C202*37%</f>
        <v>26.64</v>
      </c>
      <c r="D202" s="1">
        <f>+RIB_DATA!D202*37%</f>
        <v>42.92</v>
      </c>
      <c r="E202" s="1">
        <f>+RIB_DATA!E202*37%</f>
        <v>60.31</v>
      </c>
      <c r="F202" s="1">
        <f>+RIB_DATA!F202*37%</f>
        <v>78.44</v>
      </c>
      <c r="G202" s="1">
        <f>+RIB_DATA!G202*37%</f>
        <v>97.679999999999993</v>
      </c>
      <c r="H202" s="1">
        <f>+RIB_DATA!H202*37%</f>
        <v>118.03</v>
      </c>
      <c r="I202" s="1">
        <f>+RIB_DATA!I202*37%</f>
        <v>139.12</v>
      </c>
      <c r="J202" s="1">
        <f>+RIB_DATA!J202*37%</f>
        <v>161.32</v>
      </c>
      <c r="K202" s="1">
        <f>+RIB_DATA!K202*37%</f>
        <v>184.63</v>
      </c>
      <c r="L202" s="1">
        <f>+RIB_DATA!L202*37%</f>
        <v>0</v>
      </c>
      <c r="N202" s="1" t="str">
        <f t="shared" si="11"/>
        <v>8528G76</v>
      </c>
      <c r="O202" s="10">
        <f t="shared" si="13"/>
        <v>10.36</v>
      </c>
      <c r="P202" s="10">
        <f t="shared" si="13"/>
        <v>26.64</v>
      </c>
      <c r="Q202" s="10">
        <f t="shared" si="13"/>
        <v>42.92</v>
      </c>
      <c r="R202" s="10">
        <f t="shared" si="12"/>
        <v>60.31</v>
      </c>
      <c r="S202" s="10">
        <f t="shared" si="12"/>
        <v>78.44</v>
      </c>
      <c r="T202" s="10">
        <f t="shared" si="12"/>
        <v>97.679999999999993</v>
      </c>
      <c r="U202" s="10">
        <f t="shared" si="12"/>
        <v>118.03</v>
      </c>
      <c r="V202" s="10">
        <f t="shared" si="12"/>
        <v>139.12</v>
      </c>
      <c r="W202" s="10">
        <f t="shared" si="12"/>
        <v>161.32</v>
      </c>
      <c r="X202" s="10">
        <f t="shared" si="12"/>
        <v>184.63</v>
      </c>
      <c r="Y202" s="10">
        <f t="shared" si="12"/>
        <v>0</v>
      </c>
    </row>
    <row r="203" spans="1:25" x14ac:dyDescent="0.2">
      <c r="A203" s="1" t="str">
        <f>LEFT(RIB_DATA!A203,4)&amp;"G"&amp;MID(RIB_DATA!A203,6,SEARCH("-",RIB_DATA!A203,1)-6)</f>
        <v>8528G101</v>
      </c>
      <c r="B203" s="1">
        <f>+RIB_DATA!B203*41%</f>
        <v>20.5</v>
      </c>
      <c r="C203" s="1">
        <f>+RIB_DATA!C203*41%</f>
        <v>45.919999999999995</v>
      </c>
      <c r="D203" s="1">
        <f>+RIB_DATA!D203*41%</f>
        <v>69.7</v>
      </c>
      <c r="E203" s="1">
        <f>+RIB_DATA!E203*41%</f>
        <v>93.07</v>
      </c>
      <c r="F203" s="1">
        <f>+RIB_DATA!F203*41%</f>
        <v>116.85</v>
      </c>
      <c r="G203" s="1">
        <f>+RIB_DATA!G203*41%</f>
        <v>141.44999999999999</v>
      </c>
      <c r="H203" s="1">
        <f>+RIB_DATA!H203*41%</f>
        <v>166.04999999999998</v>
      </c>
      <c r="I203" s="1">
        <f>+RIB_DATA!I203*41%</f>
        <v>191.88</v>
      </c>
      <c r="J203" s="1">
        <f>+RIB_DATA!J203*41%</f>
        <v>218.11999999999998</v>
      </c>
      <c r="K203" s="1">
        <f>+RIB_DATA!K203*41%</f>
        <v>244.76999999999998</v>
      </c>
      <c r="L203" s="1">
        <f>+RIB_DATA!L203*41%</f>
        <v>0</v>
      </c>
      <c r="N203" s="1" t="str">
        <f t="shared" si="11"/>
        <v>8528G101</v>
      </c>
      <c r="O203" s="10">
        <f t="shared" si="13"/>
        <v>20.5</v>
      </c>
      <c r="P203" s="10">
        <f t="shared" si="13"/>
        <v>45.919999999999995</v>
      </c>
      <c r="Q203" s="10">
        <f t="shared" si="13"/>
        <v>69.7</v>
      </c>
      <c r="R203" s="10">
        <f t="shared" si="12"/>
        <v>93.07</v>
      </c>
      <c r="S203" s="10">
        <f t="shared" si="12"/>
        <v>116.85</v>
      </c>
      <c r="T203" s="10">
        <f t="shared" si="12"/>
        <v>141.44999999999999</v>
      </c>
      <c r="U203" s="10">
        <f t="shared" si="12"/>
        <v>166.04999999999998</v>
      </c>
      <c r="V203" s="10">
        <f t="shared" si="12"/>
        <v>191.88</v>
      </c>
      <c r="W203" s="10">
        <f t="shared" si="12"/>
        <v>218.11999999999998</v>
      </c>
      <c r="X203" s="10">
        <f t="shared" si="12"/>
        <v>244.76999999999998</v>
      </c>
      <c r="Y203" s="10">
        <f t="shared" si="12"/>
        <v>0</v>
      </c>
    </row>
    <row r="204" spans="1:25" x14ac:dyDescent="0.2">
      <c r="A204" s="1" t="str">
        <f>LEFT(RIB_DATA!A204,4)&amp;"G"&amp;MID(RIB_DATA!A204,6,SEARCH("-",RIB_DATA!A204,1)-6)&amp;"-N/A"</f>
        <v>8028G33-N/A</v>
      </c>
      <c r="B204" s="1">
        <f>+RIB_DATA!B204*0%</f>
        <v>0</v>
      </c>
      <c r="C204" s="1">
        <f>+RIB_DATA!C204*0%</f>
        <v>0</v>
      </c>
      <c r="D204" s="1">
        <f>+RIB_DATA!D204*0%</f>
        <v>0</v>
      </c>
      <c r="E204" s="1">
        <f>+RIB_DATA!E204*0%</f>
        <v>0</v>
      </c>
      <c r="F204" s="1">
        <f>+RIB_DATA!F204*0%</f>
        <v>0</v>
      </c>
      <c r="G204" s="1">
        <f>+RIB_DATA!G204*0%</f>
        <v>0</v>
      </c>
      <c r="H204" s="1">
        <f>+RIB_DATA!H204*0%</f>
        <v>0</v>
      </c>
      <c r="I204" s="1">
        <f>+RIB_DATA!I204*0%</f>
        <v>0</v>
      </c>
      <c r="J204" s="1">
        <f>+RIB_DATA!J204*0%</f>
        <v>0</v>
      </c>
      <c r="K204" s="1">
        <f>+RIB_DATA!K204*0%</f>
        <v>0</v>
      </c>
      <c r="L204" s="1">
        <f>+RIB_DATA!L204*0%</f>
        <v>0</v>
      </c>
      <c r="N204" s="1" t="str">
        <f t="shared" si="11"/>
        <v>8028G33-N/A</v>
      </c>
      <c r="O204" s="10">
        <f t="shared" si="13"/>
        <v>0</v>
      </c>
      <c r="P204" s="10">
        <f t="shared" si="13"/>
        <v>0</v>
      </c>
      <c r="Q204" s="10">
        <f t="shared" si="13"/>
        <v>0</v>
      </c>
      <c r="R204" s="10">
        <f t="shared" si="12"/>
        <v>0</v>
      </c>
      <c r="S204" s="10">
        <f t="shared" si="12"/>
        <v>0</v>
      </c>
      <c r="T204" s="10">
        <f t="shared" si="12"/>
        <v>0</v>
      </c>
      <c r="U204" s="10">
        <f t="shared" si="12"/>
        <v>0</v>
      </c>
      <c r="V204" s="10">
        <f t="shared" si="12"/>
        <v>0</v>
      </c>
      <c r="W204" s="10">
        <f t="shared" si="12"/>
        <v>0</v>
      </c>
      <c r="X204" s="10">
        <f t="shared" si="12"/>
        <v>0</v>
      </c>
      <c r="Y204" s="10">
        <f t="shared" si="12"/>
        <v>0</v>
      </c>
    </row>
    <row r="205" spans="1:25" x14ac:dyDescent="0.2">
      <c r="A205" s="1" t="str">
        <f>LEFT(RIB_DATA!A205,4)&amp;"G"&amp;MID(RIB_DATA!A205,6,SEARCH("-",RIB_DATA!A205,1)-6)</f>
        <v>8028G33</v>
      </c>
      <c r="B205" s="1">
        <f>+RIB_DATA!B205*29%</f>
        <v>8.99</v>
      </c>
      <c r="C205" s="1">
        <f>+RIB_DATA!C205*29%</f>
        <v>18.849999999999998</v>
      </c>
      <c r="D205" s="1">
        <f>+RIB_DATA!D205*29%</f>
        <v>27.549999999999997</v>
      </c>
      <c r="E205" s="1">
        <f>+RIB_DATA!E205*29%</f>
        <v>35.96</v>
      </c>
      <c r="F205" s="1">
        <f>+RIB_DATA!F205*29%</f>
        <v>44.37</v>
      </c>
      <c r="G205" s="1">
        <f>+RIB_DATA!G205*29%</f>
        <v>52.779999999999994</v>
      </c>
      <c r="H205" s="1">
        <f>+RIB_DATA!H205*29%</f>
        <v>61.19</v>
      </c>
      <c r="I205" s="1">
        <f>+RIB_DATA!I205*29%</f>
        <v>69.89</v>
      </c>
      <c r="J205" s="1">
        <f>+RIB_DATA!J205*29%</f>
        <v>78.589999999999989</v>
      </c>
      <c r="K205" s="1">
        <f>+RIB_DATA!K205*29%</f>
        <v>0</v>
      </c>
      <c r="L205" s="1">
        <f>+RIB_DATA!L205*29%</f>
        <v>0</v>
      </c>
      <c r="N205" s="1" t="str">
        <f t="shared" ref="N205:N268" si="14">+A205</f>
        <v>8028G33</v>
      </c>
      <c r="O205" s="10">
        <f t="shared" si="13"/>
        <v>8.99</v>
      </c>
      <c r="P205" s="10">
        <f t="shared" si="13"/>
        <v>18.849999999999998</v>
      </c>
      <c r="Q205" s="10">
        <f t="shared" si="13"/>
        <v>27.549999999999997</v>
      </c>
      <c r="R205" s="10">
        <f t="shared" si="12"/>
        <v>35.96</v>
      </c>
      <c r="S205" s="10">
        <f t="shared" si="12"/>
        <v>44.37</v>
      </c>
      <c r="T205" s="10">
        <f t="shared" si="12"/>
        <v>52.779999999999994</v>
      </c>
      <c r="U205" s="10">
        <f t="shared" si="12"/>
        <v>61.19</v>
      </c>
      <c r="V205" s="10">
        <f t="shared" si="12"/>
        <v>69.89</v>
      </c>
      <c r="W205" s="10">
        <f t="shared" si="12"/>
        <v>78.589999999999989</v>
      </c>
      <c r="X205" s="10">
        <f t="shared" si="12"/>
        <v>0</v>
      </c>
      <c r="Y205" s="10">
        <f t="shared" si="12"/>
        <v>0</v>
      </c>
    </row>
    <row r="206" spans="1:25" x14ac:dyDescent="0.2">
      <c r="A206" s="1" t="str">
        <f>LEFT(RIB_DATA!A206,4)&amp;"G"&amp;MID(RIB_DATA!A206,6,SEARCH("-",RIB_DATA!A206,1)-6)&amp;"-N/A"</f>
        <v>8028G42-N/A</v>
      </c>
      <c r="B206" s="1">
        <f>+RIB_DATA!B206*0%</f>
        <v>0</v>
      </c>
      <c r="C206" s="1">
        <f>+RIB_DATA!C206*0%</f>
        <v>0</v>
      </c>
      <c r="D206" s="1">
        <f>+RIB_DATA!D206*0%</f>
        <v>0</v>
      </c>
      <c r="E206" s="1">
        <f>+RIB_DATA!E206*0%</f>
        <v>0</v>
      </c>
      <c r="F206" s="1">
        <f>+RIB_DATA!F206*0%</f>
        <v>0</v>
      </c>
      <c r="G206" s="1">
        <f>+RIB_DATA!G206*0%</f>
        <v>0</v>
      </c>
      <c r="H206" s="1">
        <f>+RIB_DATA!H206*0%</f>
        <v>0</v>
      </c>
      <c r="I206" s="1">
        <f>+RIB_DATA!I206*0%</f>
        <v>0</v>
      </c>
      <c r="J206" s="1">
        <f>+RIB_DATA!J206*0%</f>
        <v>0</v>
      </c>
      <c r="K206" s="1">
        <f>+RIB_DATA!K206*0%</f>
        <v>0</v>
      </c>
      <c r="L206" s="1">
        <f>+RIB_DATA!L206*0%</f>
        <v>0</v>
      </c>
      <c r="N206" s="1" t="str">
        <f t="shared" si="14"/>
        <v>8028G42-N/A</v>
      </c>
      <c r="O206" s="10">
        <f t="shared" si="13"/>
        <v>0</v>
      </c>
      <c r="P206" s="10">
        <f t="shared" si="13"/>
        <v>0</v>
      </c>
      <c r="Q206" s="10">
        <f t="shared" si="13"/>
        <v>0</v>
      </c>
      <c r="R206" s="10">
        <f t="shared" si="12"/>
        <v>0</v>
      </c>
      <c r="S206" s="10">
        <f t="shared" si="12"/>
        <v>0</v>
      </c>
      <c r="T206" s="10">
        <f t="shared" si="12"/>
        <v>0</v>
      </c>
      <c r="U206" s="10">
        <f t="shared" si="12"/>
        <v>0</v>
      </c>
      <c r="V206" s="10">
        <f t="shared" si="12"/>
        <v>0</v>
      </c>
      <c r="W206" s="10">
        <f t="shared" si="12"/>
        <v>0</v>
      </c>
      <c r="X206" s="10">
        <f t="shared" si="12"/>
        <v>0</v>
      </c>
      <c r="Y206" s="10">
        <f t="shared" si="12"/>
        <v>0</v>
      </c>
    </row>
    <row r="207" spans="1:25" x14ac:dyDescent="0.2">
      <c r="A207" s="1" t="str">
        <f>LEFT(RIB_DATA!A207,4)&amp;"G"&amp;MID(RIB_DATA!A207,6,SEARCH("-",RIB_DATA!A207,1)-6)</f>
        <v>8028G48</v>
      </c>
      <c r="B207" s="1">
        <f>+RIB_DATA!B207*34%</f>
        <v>3.74</v>
      </c>
      <c r="C207" s="1">
        <f>+RIB_DATA!C207*34%</f>
        <v>11.9</v>
      </c>
      <c r="D207" s="1">
        <f>+RIB_DATA!D207*34%</f>
        <v>21.76</v>
      </c>
      <c r="E207" s="1">
        <f>+RIB_DATA!E207*34%</f>
        <v>32.980000000000004</v>
      </c>
      <c r="F207" s="1">
        <f>+RIB_DATA!F207*34%</f>
        <v>45.56</v>
      </c>
      <c r="G207" s="1">
        <f>+RIB_DATA!G207*34%</f>
        <v>59.84</v>
      </c>
      <c r="H207" s="1">
        <f>+RIB_DATA!H207*34%</f>
        <v>75.48</v>
      </c>
      <c r="I207" s="1">
        <f>+RIB_DATA!I207*34%</f>
        <v>92.48</v>
      </c>
      <c r="J207" s="1">
        <f>+RIB_DATA!J207*34%</f>
        <v>110.84</v>
      </c>
      <c r="K207" s="1">
        <f>+RIB_DATA!K207*34%</f>
        <v>0</v>
      </c>
      <c r="L207" s="1">
        <f>+RIB_DATA!L207*34%</f>
        <v>0</v>
      </c>
      <c r="N207" s="1" t="str">
        <f t="shared" si="14"/>
        <v>8028G48</v>
      </c>
      <c r="O207" s="10">
        <f t="shared" si="13"/>
        <v>3.74</v>
      </c>
      <c r="P207" s="10">
        <f t="shared" si="13"/>
        <v>11.9</v>
      </c>
      <c r="Q207" s="10">
        <f t="shared" si="13"/>
        <v>21.76</v>
      </c>
      <c r="R207" s="10">
        <f t="shared" si="12"/>
        <v>32.980000000000004</v>
      </c>
      <c r="S207" s="10">
        <f t="shared" si="12"/>
        <v>45.56</v>
      </c>
      <c r="T207" s="10">
        <f t="shared" si="12"/>
        <v>59.84</v>
      </c>
      <c r="U207" s="10">
        <f t="shared" si="12"/>
        <v>75.48</v>
      </c>
      <c r="V207" s="10">
        <f t="shared" si="12"/>
        <v>92.48</v>
      </c>
      <c r="W207" s="10">
        <f t="shared" si="12"/>
        <v>110.84</v>
      </c>
      <c r="X207" s="10">
        <f t="shared" si="12"/>
        <v>0</v>
      </c>
      <c r="Y207" s="10">
        <f t="shared" si="12"/>
        <v>0</v>
      </c>
    </row>
    <row r="208" spans="1:25" x14ac:dyDescent="0.2">
      <c r="A208" s="1" t="str">
        <f>LEFT(RIB_DATA!A208,4)&amp;"G"&amp;MID(RIB_DATA!A208,6,SEARCH("-",RIB_DATA!A208,1)-6)&amp;"-N/A"</f>
        <v>8028G60-N/A</v>
      </c>
      <c r="B208" s="1">
        <f>+RIB_DATA!B208*0%</f>
        <v>0</v>
      </c>
      <c r="C208" s="1">
        <f>+RIB_DATA!C208*0%</f>
        <v>0</v>
      </c>
      <c r="D208" s="1">
        <f>+RIB_DATA!D208*0%</f>
        <v>0</v>
      </c>
      <c r="E208" s="1">
        <f>+RIB_DATA!E208*0%</f>
        <v>0</v>
      </c>
      <c r="F208" s="1">
        <f>+RIB_DATA!F208*0%</f>
        <v>0</v>
      </c>
      <c r="G208" s="1">
        <f>+RIB_DATA!G208*0%</f>
        <v>0</v>
      </c>
      <c r="H208" s="1">
        <f>+RIB_DATA!H208*0%</f>
        <v>0</v>
      </c>
      <c r="I208" s="1">
        <f>+RIB_DATA!I208*0%</f>
        <v>0</v>
      </c>
      <c r="J208" s="1">
        <f>+RIB_DATA!J208*0%</f>
        <v>0</v>
      </c>
      <c r="K208" s="1">
        <f>+RIB_DATA!K208*0%</f>
        <v>0</v>
      </c>
      <c r="L208" s="1">
        <f>+RIB_DATA!L208*0%</f>
        <v>0</v>
      </c>
      <c r="N208" s="1" t="str">
        <f t="shared" si="14"/>
        <v>8028G60-N/A</v>
      </c>
      <c r="O208" s="10">
        <f t="shared" si="13"/>
        <v>0</v>
      </c>
      <c r="P208" s="10">
        <f t="shared" si="13"/>
        <v>0</v>
      </c>
      <c r="Q208" s="10">
        <f t="shared" si="13"/>
        <v>0</v>
      </c>
      <c r="R208" s="10">
        <f t="shared" si="12"/>
        <v>0</v>
      </c>
      <c r="S208" s="10">
        <f t="shared" si="12"/>
        <v>0</v>
      </c>
      <c r="T208" s="10">
        <f t="shared" si="12"/>
        <v>0</v>
      </c>
      <c r="U208" s="10">
        <f t="shared" si="12"/>
        <v>0</v>
      </c>
      <c r="V208" s="10">
        <f t="shared" si="12"/>
        <v>0</v>
      </c>
      <c r="W208" s="10">
        <f t="shared" si="12"/>
        <v>0</v>
      </c>
      <c r="X208" s="10">
        <f t="shared" si="12"/>
        <v>0</v>
      </c>
      <c r="Y208" s="10">
        <f t="shared" si="12"/>
        <v>0</v>
      </c>
    </row>
    <row r="209" spans="1:25" x14ac:dyDescent="0.2">
      <c r="A209" s="1" t="str">
        <f>LEFT(RIB_DATA!A209,4)&amp;"G"&amp;MID(RIB_DATA!A209,6,SEARCH("-",RIB_DATA!A209,1)-6)</f>
        <v>8028G60</v>
      </c>
      <c r="B209" s="1">
        <f>+RIB_DATA!B209*34%</f>
        <v>6.4600000000000009</v>
      </c>
      <c r="C209" s="1">
        <f>+RIB_DATA!C209*34%</f>
        <v>18.02</v>
      </c>
      <c r="D209" s="1">
        <f>+RIB_DATA!D209*34%</f>
        <v>30.6</v>
      </c>
      <c r="E209" s="1">
        <f>+RIB_DATA!E209*34%</f>
        <v>43.860000000000007</v>
      </c>
      <c r="F209" s="1">
        <f>+RIB_DATA!F209*34%</f>
        <v>58.820000000000007</v>
      </c>
      <c r="G209" s="1">
        <f>+RIB_DATA!G209*34%</f>
        <v>74.460000000000008</v>
      </c>
      <c r="H209" s="1">
        <f>+RIB_DATA!H209*34%</f>
        <v>91.460000000000008</v>
      </c>
      <c r="I209" s="1">
        <f>+RIB_DATA!I209*34%</f>
        <v>109.48</v>
      </c>
      <c r="J209" s="1">
        <f>+RIB_DATA!J209*34%</f>
        <v>128.86000000000001</v>
      </c>
      <c r="K209" s="1">
        <f>+RIB_DATA!K209*34%</f>
        <v>0</v>
      </c>
      <c r="L209" s="1">
        <f>+RIB_DATA!L209*34%</f>
        <v>0</v>
      </c>
      <c r="N209" s="1" t="str">
        <f t="shared" si="14"/>
        <v>8028G60</v>
      </c>
      <c r="O209" s="10">
        <f t="shared" si="13"/>
        <v>6.4600000000000009</v>
      </c>
      <c r="P209" s="10">
        <f t="shared" si="13"/>
        <v>18.02</v>
      </c>
      <c r="Q209" s="10">
        <f t="shared" si="13"/>
        <v>30.6</v>
      </c>
      <c r="R209" s="10">
        <f t="shared" si="12"/>
        <v>43.860000000000007</v>
      </c>
      <c r="S209" s="10">
        <f t="shared" si="12"/>
        <v>58.820000000000007</v>
      </c>
      <c r="T209" s="10">
        <f t="shared" si="12"/>
        <v>74.460000000000008</v>
      </c>
      <c r="U209" s="10">
        <f t="shared" si="12"/>
        <v>91.460000000000008</v>
      </c>
      <c r="V209" s="10">
        <f t="shared" si="12"/>
        <v>109.48</v>
      </c>
      <c r="W209" s="10">
        <f t="shared" si="12"/>
        <v>128.86000000000001</v>
      </c>
      <c r="X209" s="10">
        <f t="shared" si="12"/>
        <v>0</v>
      </c>
      <c r="Y209" s="10">
        <f t="shared" si="12"/>
        <v>0</v>
      </c>
    </row>
    <row r="210" spans="1:25" x14ac:dyDescent="0.2">
      <c r="A210" s="1" t="str">
        <f>LEFT(RIB_DATA!A210,4)&amp;"G"&amp;MID(RIB_DATA!A210,6,SEARCH("-",RIB_DATA!A210,1)-6)</f>
        <v>8028G76</v>
      </c>
      <c r="B210" s="1">
        <f>+RIB_DATA!B210*37%</f>
        <v>9.99</v>
      </c>
      <c r="C210" s="1">
        <f>+RIB_DATA!C210*37%</f>
        <v>25.53</v>
      </c>
      <c r="D210" s="1">
        <f>+RIB_DATA!D210*37%</f>
        <v>41.44</v>
      </c>
      <c r="E210" s="1">
        <f>+RIB_DATA!E210*37%</f>
        <v>58.46</v>
      </c>
      <c r="F210" s="1">
        <f>+RIB_DATA!F210*37%</f>
        <v>76.59</v>
      </c>
      <c r="G210" s="1">
        <f>+RIB_DATA!G210*37%</f>
        <v>95.46</v>
      </c>
      <c r="H210" s="1">
        <f>+RIB_DATA!H210*37%</f>
        <v>115.81</v>
      </c>
      <c r="I210" s="1">
        <f>+RIB_DATA!I210*37%</f>
        <v>136.9</v>
      </c>
      <c r="J210" s="1">
        <f>+RIB_DATA!J210*37%</f>
        <v>159.47</v>
      </c>
      <c r="K210" s="1">
        <f>+RIB_DATA!K210*37%</f>
        <v>0</v>
      </c>
      <c r="L210" s="1">
        <f>+RIB_DATA!L210*37%</f>
        <v>0</v>
      </c>
      <c r="N210" s="1" t="str">
        <f t="shared" si="14"/>
        <v>8028G76</v>
      </c>
      <c r="O210" s="10">
        <f t="shared" si="13"/>
        <v>9.99</v>
      </c>
      <c r="P210" s="10">
        <f t="shared" si="13"/>
        <v>25.53</v>
      </c>
      <c r="Q210" s="10">
        <f t="shared" si="13"/>
        <v>41.44</v>
      </c>
      <c r="R210" s="10">
        <f t="shared" si="12"/>
        <v>58.46</v>
      </c>
      <c r="S210" s="10">
        <f t="shared" si="12"/>
        <v>76.59</v>
      </c>
      <c r="T210" s="10">
        <f t="shared" si="12"/>
        <v>95.46</v>
      </c>
      <c r="U210" s="10">
        <f t="shared" si="12"/>
        <v>115.81</v>
      </c>
      <c r="V210" s="10">
        <f t="shared" si="12"/>
        <v>136.9</v>
      </c>
      <c r="W210" s="10">
        <f t="shared" si="12"/>
        <v>159.47</v>
      </c>
      <c r="X210" s="10">
        <f t="shared" si="12"/>
        <v>0</v>
      </c>
      <c r="Y210" s="10">
        <f t="shared" si="12"/>
        <v>0</v>
      </c>
    </row>
    <row r="211" spans="1:25" x14ac:dyDescent="0.2">
      <c r="A211" s="1" t="str">
        <f>LEFT(RIB_DATA!A211,4)&amp;"G"&amp;MID(RIB_DATA!A211,6,SEARCH("-",RIB_DATA!A211,1)-6)</f>
        <v>8028G101</v>
      </c>
      <c r="B211" s="1">
        <f>+RIB_DATA!B211*41%</f>
        <v>19.27</v>
      </c>
      <c r="C211" s="1">
        <f>+RIB_DATA!C211*41%</f>
        <v>43.46</v>
      </c>
      <c r="D211" s="1">
        <f>+RIB_DATA!D211*41%</f>
        <v>66.009999999999991</v>
      </c>
      <c r="E211" s="1">
        <f>+RIB_DATA!E211*41%</f>
        <v>88.97</v>
      </c>
      <c r="F211" s="1">
        <f>+RIB_DATA!F211*41%</f>
        <v>111.92999999999999</v>
      </c>
      <c r="G211" s="1">
        <f>+RIB_DATA!G211*41%</f>
        <v>135.70999999999998</v>
      </c>
      <c r="H211" s="1">
        <f>+RIB_DATA!H211*41%</f>
        <v>160.31</v>
      </c>
      <c r="I211" s="1">
        <f>+RIB_DATA!I211*41%</f>
        <v>185.32</v>
      </c>
      <c r="J211" s="1">
        <f>+RIB_DATA!J211*41%</f>
        <v>211.14999999999998</v>
      </c>
      <c r="K211" s="1">
        <f>+RIB_DATA!K211*41%</f>
        <v>0</v>
      </c>
      <c r="L211" s="1">
        <f>+RIB_DATA!L211*41%</f>
        <v>0</v>
      </c>
      <c r="N211" s="1" t="str">
        <f t="shared" si="14"/>
        <v>8028G101</v>
      </c>
      <c r="O211" s="10">
        <f t="shared" si="13"/>
        <v>19.27</v>
      </c>
      <c r="P211" s="10">
        <f t="shared" si="13"/>
        <v>43.46</v>
      </c>
      <c r="Q211" s="10">
        <f t="shared" si="13"/>
        <v>66.009999999999991</v>
      </c>
      <c r="R211" s="10">
        <f t="shared" si="12"/>
        <v>88.97</v>
      </c>
      <c r="S211" s="10">
        <f t="shared" si="12"/>
        <v>111.92999999999999</v>
      </c>
      <c r="T211" s="10">
        <f t="shared" si="12"/>
        <v>135.70999999999998</v>
      </c>
      <c r="U211" s="10">
        <f t="shared" si="12"/>
        <v>160.31</v>
      </c>
      <c r="V211" s="10">
        <f t="shared" si="12"/>
        <v>185.32</v>
      </c>
      <c r="W211" s="10">
        <f t="shared" si="12"/>
        <v>211.14999999999998</v>
      </c>
      <c r="X211" s="10">
        <f t="shared" si="12"/>
        <v>0</v>
      </c>
      <c r="Y211" s="10">
        <f t="shared" si="12"/>
        <v>0</v>
      </c>
    </row>
    <row r="212" spans="1:25" x14ac:dyDescent="0.2">
      <c r="A212" s="1" t="str">
        <f>LEFT(RIB_DATA!A212,4)&amp;"G"&amp;MID(RIB_DATA!A212,6,SEARCH("-",RIB_DATA!A212,1)-6)&amp;"-N/A"</f>
        <v>7528G33-N/A</v>
      </c>
      <c r="B212" s="1">
        <f>+RIB_DATA!B212*0%</f>
        <v>0</v>
      </c>
      <c r="C212" s="1">
        <f>+RIB_DATA!C212*0%</f>
        <v>0</v>
      </c>
      <c r="D212" s="1">
        <f>+RIB_DATA!D212*0%</f>
        <v>0</v>
      </c>
      <c r="E212" s="1">
        <f>+RIB_DATA!E212*0%</f>
        <v>0</v>
      </c>
      <c r="F212" s="1">
        <f>+RIB_DATA!F212*0%</f>
        <v>0</v>
      </c>
      <c r="G212" s="1">
        <f>+RIB_DATA!G212*0%</f>
        <v>0</v>
      </c>
      <c r="H212" s="1">
        <f>+RIB_DATA!H212*0%</f>
        <v>0</v>
      </c>
      <c r="I212" s="1">
        <f>+RIB_DATA!I212*0%</f>
        <v>0</v>
      </c>
      <c r="J212" s="1">
        <f>+RIB_DATA!J212*0%</f>
        <v>0</v>
      </c>
      <c r="K212" s="1">
        <f>+RIB_DATA!K212*0%</f>
        <v>0</v>
      </c>
      <c r="L212" s="1">
        <f>+RIB_DATA!L212*0%</f>
        <v>0</v>
      </c>
      <c r="N212" s="1" t="str">
        <f t="shared" si="14"/>
        <v>7528G33-N/A</v>
      </c>
      <c r="O212" s="10">
        <f t="shared" si="13"/>
        <v>0</v>
      </c>
      <c r="P212" s="10">
        <f t="shared" si="13"/>
        <v>0</v>
      </c>
      <c r="Q212" s="10">
        <f t="shared" si="13"/>
        <v>0</v>
      </c>
      <c r="R212" s="10">
        <f t="shared" si="12"/>
        <v>0</v>
      </c>
      <c r="S212" s="10">
        <f t="shared" si="12"/>
        <v>0</v>
      </c>
      <c r="T212" s="10">
        <f t="shared" si="12"/>
        <v>0</v>
      </c>
      <c r="U212" s="10">
        <f t="shared" si="12"/>
        <v>0</v>
      </c>
      <c r="V212" s="10">
        <f t="shared" si="12"/>
        <v>0</v>
      </c>
      <c r="W212" s="10">
        <f t="shared" si="12"/>
        <v>0</v>
      </c>
      <c r="X212" s="10">
        <f t="shared" si="12"/>
        <v>0</v>
      </c>
      <c r="Y212" s="10">
        <f t="shared" si="12"/>
        <v>0</v>
      </c>
    </row>
    <row r="213" spans="1:25" x14ac:dyDescent="0.2">
      <c r="A213" s="1" t="str">
        <f>LEFT(RIB_DATA!A213,4)&amp;"G"&amp;MID(RIB_DATA!A213,6,SEARCH("-",RIB_DATA!A213,1)-6)</f>
        <v>7528G33</v>
      </c>
      <c r="B213" s="1">
        <f>+RIB_DATA!B213*29%</f>
        <v>8.41</v>
      </c>
      <c r="C213" s="1">
        <f>+RIB_DATA!C213*29%</f>
        <v>17.689999999999998</v>
      </c>
      <c r="D213" s="1">
        <f>+RIB_DATA!D213*29%</f>
        <v>26.099999999999998</v>
      </c>
      <c r="E213" s="1">
        <f>+RIB_DATA!E213*29%</f>
        <v>34.22</v>
      </c>
      <c r="F213" s="1">
        <f>+RIB_DATA!F213*29%</f>
        <v>42.339999999999996</v>
      </c>
      <c r="G213" s="1">
        <f>+RIB_DATA!G213*29%</f>
        <v>50.459999999999994</v>
      </c>
      <c r="H213" s="1">
        <f>+RIB_DATA!H213*29%</f>
        <v>58.87</v>
      </c>
      <c r="I213" s="1">
        <f>+RIB_DATA!I213*29%</f>
        <v>67.28</v>
      </c>
      <c r="J213" s="1">
        <f>+RIB_DATA!J213*29%</f>
        <v>0</v>
      </c>
      <c r="K213" s="1">
        <f>+RIB_DATA!K213*29%</f>
        <v>0</v>
      </c>
      <c r="L213" s="1">
        <f>+RIB_DATA!L213*29%</f>
        <v>0</v>
      </c>
      <c r="N213" s="1" t="str">
        <f t="shared" si="14"/>
        <v>7528G33</v>
      </c>
      <c r="O213" s="10">
        <f t="shared" si="13"/>
        <v>8.41</v>
      </c>
      <c r="P213" s="10">
        <f t="shared" si="13"/>
        <v>17.689999999999998</v>
      </c>
      <c r="Q213" s="10">
        <f t="shared" si="13"/>
        <v>26.099999999999998</v>
      </c>
      <c r="R213" s="10">
        <f t="shared" si="12"/>
        <v>34.22</v>
      </c>
      <c r="S213" s="10">
        <f t="shared" si="12"/>
        <v>42.339999999999996</v>
      </c>
      <c r="T213" s="10">
        <f t="shared" si="12"/>
        <v>50.459999999999994</v>
      </c>
      <c r="U213" s="10">
        <f t="shared" si="12"/>
        <v>58.87</v>
      </c>
      <c r="V213" s="10">
        <f t="shared" si="12"/>
        <v>67.28</v>
      </c>
      <c r="W213" s="10">
        <f t="shared" si="12"/>
        <v>0</v>
      </c>
      <c r="X213" s="10">
        <f t="shared" si="12"/>
        <v>0</v>
      </c>
      <c r="Y213" s="10">
        <f t="shared" si="12"/>
        <v>0</v>
      </c>
    </row>
    <row r="214" spans="1:25" x14ac:dyDescent="0.2">
      <c r="A214" s="1" t="str">
        <f>LEFT(RIB_DATA!A214,4)&amp;"G"&amp;MID(RIB_DATA!A214,6,SEARCH("-",RIB_DATA!A214,1)-6)&amp;"-N/A"</f>
        <v>7528G42-N/A</v>
      </c>
      <c r="B214" s="1">
        <f>+RIB_DATA!B214*0%</f>
        <v>0</v>
      </c>
      <c r="C214" s="1">
        <f>+RIB_DATA!C214*0%</f>
        <v>0</v>
      </c>
      <c r="D214" s="1">
        <f>+RIB_DATA!D214*0%</f>
        <v>0</v>
      </c>
      <c r="E214" s="1">
        <f>+RIB_DATA!E214*0%</f>
        <v>0</v>
      </c>
      <c r="F214" s="1">
        <f>+RIB_DATA!F214*0%</f>
        <v>0</v>
      </c>
      <c r="G214" s="1">
        <f>+RIB_DATA!G214*0%</f>
        <v>0</v>
      </c>
      <c r="H214" s="1">
        <f>+RIB_DATA!H214*0%</f>
        <v>0</v>
      </c>
      <c r="I214" s="1">
        <f>+RIB_DATA!I214*0%</f>
        <v>0</v>
      </c>
      <c r="J214" s="1">
        <f>+RIB_DATA!J214*0%</f>
        <v>0</v>
      </c>
      <c r="K214" s="1">
        <f>+RIB_DATA!K214*0%</f>
        <v>0</v>
      </c>
      <c r="L214" s="1">
        <f>+RIB_DATA!L214*0%</f>
        <v>0</v>
      </c>
      <c r="N214" s="1" t="str">
        <f t="shared" si="14"/>
        <v>7528G42-N/A</v>
      </c>
      <c r="O214" s="10">
        <f t="shared" si="13"/>
        <v>0</v>
      </c>
      <c r="P214" s="10">
        <f t="shared" si="13"/>
        <v>0</v>
      </c>
      <c r="Q214" s="10">
        <f t="shared" si="13"/>
        <v>0</v>
      </c>
      <c r="R214" s="10">
        <f t="shared" si="12"/>
        <v>0</v>
      </c>
      <c r="S214" s="10">
        <f t="shared" si="12"/>
        <v>0</v>
      </c>
      <c r="T214" s="10">
        <f t="shared" si="12"/>
        <v>0</v>
      </c>
      <c r="U214" s="10">
        <f t="shared" si="12"/>
        <v>0</v>
      </c>
      <c r="V214" s="10">
        <f t="shared" si="12"/>
        <v>0</v>
      </c>
      <c r="W214" s="10">
        <f t="shared" si="12"/>
        <v>0</v>
      </c>
      <c r="X214" s="10">
        <f t="shared" si="12"/>
        <v>0</v>
      </c>
      <c r="Y214" s="10">
        <f t="shared" si="12"/>
        <v>0</v>
      </c>
    </row>
    <row r="215" spans="1:25" x14ac:dyDescent="0.2">
      <c r="A215" s="1" t="str">
        <f>LEFT(RIB_DATA!A215,4)&amp;"G"&amp;MID(RIB_DATA!A215,6,SEARCH("-",RIB_DATA!A215,1)-6)</f>
        <v>7528G48</v>
      </c>
      <c r="B215" s="1">
        <f>+RIB_DATA!B215*34%</f>
        <v>3.74</v>
      </c>
      <c r="C215" s="1">
        <f>+RIB_DATA!C215*34%</f>
        <v>11.56</v>
      </c>
      <c r="D215" s="1">
        <f>+RIB_DATA!D215*34%</f>
        <v>21.42</v>
      </c>
      <c r="E215" s="1">
        <f>+RIB_DATA!E215*34%</f>
        <v>32.64</v>
      </c>
      <c r="F215" s="1">
        <f>+RIB_DATA!F215*34%</f>
        <v>45.56</v>
      </c>
      <c r="G215" s="1">
        <f>+RIB_DATA!G215*34%</f>
        <v>60.180000000000007</v>
      </c>
      <c r="H215" s="1">
        <f>+RIB_DATA!H215*34%</f>
        <v>76.160000000000011</v>
      </c>
      <c r="I215" s="1">
        <f>+RIB_DATA!I215*34%</f>
        <v>93.84</v>
      </c>
      <c r="J215" s="1">
        <f>+RIB_DATA!J215*34%</f>
        <v>0</v>
      </c>
      <c r="K215" s="1">
        <f>+RIB_DATA!K215*34%</f>
        <v>0</v>
      </c>
      <c r="L215" s="1">
        <f>+RIB_DATA!L215*34%</f>
        <v>0</v>
      </c>
      <c r="N215" s="1" t="str">
        <f t="shared" si="14"/>
        <v>7528G48</v>
      </c>
      <c r="O215" s="10">
        <f t="shared" si="13"/>
        <v>3.74</v>
      </c>
      <c r="P215" s="10">
        <f t="shared" si="13"/>
        <v>11.56</v>
      </c>
      <c r="Q215" s="10">
        <f t="shared" si="13"/>
        <v>21.42</v>
      </c>
      <c r="R215" s="10">
        <f t="shared" si="12"/>
        <v>32.64</v>
      </c>
      <c r="S215" s="10">
        <f t="shared" si="12"/>
        <v>45.56</v>
      </c>
      <c r="T215" s="10">
        <f t="shared" si="12"/>
        <v>60.180000000000007</v>
      </c>
      <c r="U215" s="10">
        <f t="shared" si="12"/>
        <v>76.160000000000011</v>
      </c>
      <c r="V215" s="10">
        <f t="shared" si="12"/>
        <v>93.84</v>
      </c>
      <c r="W215" s="10">
        <f t="shared" si="12"/>
        <v>0</v>
      </c>
      <c r="X215" s="10">
        <f t="shared" si="12"/>
        <v>0</v>
      </c>
      <c r="Y215" s="10">
        <f t="shared" si="12"/>
        <v>0</v>
      </c>
    </row>
    <row r="216" spans="1:25" x14ac:dyDescent="0.2">
      <c r="A216" s="1" t="str">
        <f>LEFT(RIB_DATA!A216,4)&amp;"G"&amp;MID(RIB_DATA!A216,6,SEARCH("-",RIB_DATA!A216,1)-6)&amp;"-N/A"</f>
        <v>7528G60-N/A</v>
      </c>
      <c r="B216" s="1">
        <f>+RIB_DATA!B216*0%</f>
        <v>0</v>
      </c>
      <c r="C216" s="1">
        <f>+RIB_DATA!C216*0%</f>
        <v>0</v>
      </c>
      <c r="D216" s="1">
        <f>+RIB_DATA!D216*0%</f>
        <v>0</v>
      </c>
      <c r="E216" s="1">
        <f>+RIB_DATA!E216*0%</f>
        <v>0</v>
      </c>
      <c r="F216" s="1">
        <f>+RIB_DATA!F216*0%</f>
        <v>0</v>
      </c>
      <c r="G216" s="1">
        <f>+RIB_DATA!G216*0%</f>
        <v>0</v>
      </c>
      <c r="H216" s="1">
        <f>+RIB_DATA!H216*0%</f>
        <v>0</v>
      </c>
      <c r="I216" s="1">
        <f>+RIB_DATA!I216*0%</f>
        <v>0</v>
      </c>
      <c r="J216" s="1">
        <f>+RIB_DATA!J216*0%</f>
        <v>0</v>
      </c>
      <c r="K216" s="1">
        <f>+RIB_DATA!K216*0%</f>
        <v>0</v>
      </c>
      <c r="L216" s="1">
        <f>+RIB_DATA!L216*0%</f>
        <v>0</v>
      </c>
      <c r="N216" s="1" t="str">
        <f t="shared" si="14"/>
        <v>7528G60-N/A</v>
      </c>
      <c r="O216" s="10">
        <f t="shared" si="13"/>
        <v>0</v>
      </c>
      <c r="P216" s="10">
        <f t="shared" si="13"/>
        <v>0</v>
      </c>
      <c r="Q216" s="10">
        <f t="shared" si="13"/>
        <v>0</v>
      </c>
      <c r="R216" s="10">
        <f t="shared" si="12"/>
        <v>0</v>
      </c>
      <c r="S216" s="10">
        <f t="shared" si="12"/>
        <v>0</v>
      </c>
      <c r="T216" s="10">
        <f t="shared" si="12"/>
        <v>0</v>
      </c>
      <c r="U216" s="10">
        <f t="shared" si="12"/>
        <v>0</v>
      </c>
      <c r="V216" s="10">
        <f t="shared" si="12"/>
        <v>0</v>
      </c>
      <c r="W216" s="10">
        <f t="shared" si="12"/>
        <v>0</v>
      </c>
      <c r="X216" s="10">
        <f t="shared" si="12"/>
        <v>0</v>
      </c>
      <c r="Y216" s="10">
        <f t="shared" si="12"/>
        <v>0</v>
      </c>
    </row>
    <row r="217" spans="1:25" x14ac:dyDescent="0.2">
      <c r="A217" s="1" t="str">
        <f>LEFT(RIB_DATA!A217,4)&amp;"G"&amp;MID(RIB_DATA!A217,6,SEARCH("-",RIB_DATA!A217,1)-6)</f>
        <v>7528G60</v>
      </c>
      <c r="B217" s="1">
        <f>+RIB_DATA!B217*34%</f>
        <v>6.12</v>
      </c>
      <c r="C217" s="1">
        <f>+RIB_DATA!C217*34%</f>
        <v>17.34</v>
      </c>
      <c r="D217" s="1">
        <f>+RIB_DATA!D217*34%</f>
        <v>29.580000000000002</v>
      </c>
      <c r="E217" s="1">
        <f>+RIB_DATA!E217*34%</f>
        <v>43.18</v>
      </c>
      <c r="F217" s="1">
        <f>+RIB_DATA!F217*34%</f>
        <v>57.800000000000004</v>
      </c>
      <c r="G217" s="1">
        <f>+RIB_DATA!G217*34%</f>
        <v>73.78</v>
      </c>
      <c r="H217" s="1">
        <f>+RIB_DATA!H217*34%</f>
        <v>91.12</v>
      </c>
      <c r="I217" s="1">
        <f>+RIB_DATA!I217*34%</f>
        <v>109.48</v>
      </c>
      <c r="J217" s="1">
        <f>+RIB_DATA!J217*34%</f>
        <v>0</v>
      </c>
      <c r="K217" s="1">
        <f>+RIB_DATA!K217*34%</f>
        <v>0</v>
      </c>
      <c r="L217" s="1">
        <f>+RIB_DATA!L217*34%</f>
        <v>0</v>
      </c>
      <c r="N217" s="1" t="str">
        <f t="shared" si="14"/>
        <v>7528G60</v>
      </c>
      <c r="O217" s="10">
        <f t="shared" si="13"/>
        <v>6.12</v>
      </c>
      <c r="P217" s="10">
        <f t="shared" si="13"/>
        <v>17.34</v>
      </c>
      <c r="Q217" s="10">
        <f t="shared" si="13"/>
        <v>29.580000000000002</v>
      </c>
      <c r="R217" s="10">
        <f t="shared" si="12"/>
        <v>43.18</v>
      </c>
      <c r="S217" s="10">
        <f t="shared" si="12"/>
        <v>57.800000000000004</v>
      </c>
      <c r="T217" s="10">
        <f t="shared" si="12"/>
        <v>73.78</v>
      </c>
      <c r="U217" s="10">
        <f t="shared" ref="U217:Y267" si="15">+H217*$B$8</f>
        <v>91.12</v>
      </c>
      <c r="V217" s="10">
        <f t="shared" si="15"/>
        <v>109.48</v>
      </c>
      <c r="W217" s="10">
        <f t="shared" si="15"/>
        <v>0</v>
      </c>
      <c r="X217" s="10">
        <f t="shared" si="15"/>
        <v>0</v>
      </c>
      <c r="Y217" s="10">
        <f t="shared" si="15"/>
        <v>0</v>
      </c>
    </row>
    <row r="218" spans="1:25" x14ac:dyDescent="0.2">
      <c r="A218" s="1" t="str">
        <f>LEFT(RIB_DATA!A218,4)&amp;"G"&amp;MID(RIB_DATA!A218,6,SEARCH("-",RIB_DATA!A218,1)-6)</f>
        <v>7528G76</v>
      </c>
      <c r="B218" s="1">
        <f>+RIB_DATA!B218*37%</f>
        <v>9.25</v>
      </c>
      <c r="C218" s="1">
        <f>+RIB_DATA!C218*37%</f>
        <v>24.419999999999998</v>
      </c>
      <c r="D218" s="1">
        <f>+RIB_DATA!D218*37%</f>
        <v>39.96</v>
      </c>
      <c r="E218" s="1">
        <f>+RIB_DATA!E218*37%</f>
        <v>56.61</v>
      </c>
      <c r="F218" s="1">
        <f>+RIB_DATA!F218*37%</f>
        <v>74.739999999999995</v>
      </c>
      <c r="G218" s="1">
        <f>+RIB_DATA!G218*37%</f>
        <v>93.61</v>
      </c>
      <c r="H218" s="1">
        <f>+RIB_DATA!H218*37%</f>
        <v>113.96</v>
      </c>
      <c r="I218" s="1">
        <f>+RIB_DATA!I218*37%</f>
        <v>135.05000000000001</v>
      </c>
      <c r="J218" s="1">
        <f>+RIB_DATA!J218*37%</f>
        <v>0</v>
      </c>
      <c r="K218" s="1">
        <f>+RIB_DATA!K218*37%</f>
        <v>0</v>
      </c>
      <c r="L218" s="1">
        <f>+RIB_DATA!L218*37%</f>
        <v>0</v>
      </c>
      <c r="N218" s="1" t="str">
        <f t="shared" si="14"/>
        <v>7528G76</v>
      </c>
      <c r="O218" s="10">
        <f t="shared" si="13"/>
        <v>9.25</v>
      </c>
      <c r="P218" s="10">
        <f t="shared" si="13"/>
        <v>24.419999999999998</v>
      </c>
      <c r="Q218" s="10">
        <f t="shared" si="13"/>
        <v>39.96</v>
      </c>
      <c r="R218" s="10">
        <f t="shared" si="13"/>
        <v>56.61</v>
      </c>
      <c r="S218" s="10">
        <f t="shared" si="13"/>
        <v>74.739999999999995</v>
      </c>
      <c r="T218" s="10">
        <f t="shared" si="13"/>
        <v>93.61</v>
      </c>
      <c r="U218" s="10">
        <f t="shared" si="15"/>
        <v>113.96</v>
      </c>
      <c r="V218" s="10">
        <f t="shared" si="15"/>
        <v>135.05000000000001</v>
      </c>
      <c r="W218" s="10">
        <f t="shared" si="15"/>
        <v>0</v>
      </c>
      <c r="X218" s="10">
        <f t="shared" si="15"/>
        <v>0</v>
      </c>
      <c r="Y218" s="10">
        <f t="shared" si="15"/>
        <v>0</v>
      </c>
    </row>
    <row r="219" spans="1:25" x14ac:dyDescent="0.2">
      <c r="A219" s="1" t="str">
        <f>LEFT(RIB_DATA!A219,4)&amp;"G"&amp;MID(RIB_DATA!A219,6,SEARCH("-",RIB_DATA!A219,1)-6)</f>
        <v>7528G101</v>
      </c>
      <c r="B219" s="1">
        <f>+RIB_DATA!B219*41%</f>
        <v>17.63</v>
      </c>
      <c r="C219" s="1">
        <f>+RIB_DATA!C219*41%</f>
        <v>40.589999999999996</v>
      </c>
      <c r="D219" s="1">
        <f>+RIB_DATA!D219*41%</f>
        <v>62.319999999999993</v>
      </c>
      <c r="E219" s="1">
        <f>+RIB_DATA!E219*41%</f>
        <v>84.46</v>
      </c>
      <c r="F219" s="1">
        <f>+RIB_DATA!F219*41%</f>
        <v>107.00999999999999</v>
      </c>
      <c r="G219" s="1">
        <f>+RIB_DATA!G219*41%</f>
        <v>130.38</v>
      </c>
      <c r="H219" s="1">
        <f>+RIB_DATA!H219*41%</f>
        <v>154.16</v>
      </c>
      <c r="I219" s="1">
        <f>+RIB_DATA!I219*41%</f>
        <v>178.76</v>
      </c>
      <c r="J219" s="1">
        <f>+RIB_DATA!J219*41%</f>
        <v>0</v>
      </c>
      <c r="K219" s="1">
        <f>+RIB_DATA!K219*41%</f>
        <v>0</v>
      </c>
      <c r="L219" s="1">
        <f>+RIB_DATA!L219*41%</f>
        <v>0</v>
      </c>
      <c r="N219" s="1" t="str">
        <f t="shared" si="14"/>
        <v>7528G101</v>
      </c>
      <c r="O219" s="10">
        <f t="shared" si="13"/>
        <v>17.63</v>
      </c>
      <c r="P219" s="10">
        <f t="shared" si="13"/>
        <v>40.589999999999996</v>
      </c>
      <c r="Q219" s="10">
        <f t="shared" si="13"/>
        <v>62.319999999999993</v>
      </c>
      <c r="R219" s="10">
        <f t="shared" si="13"/>
        <v>84.46</v>
      </c>
      <c r="S219" s="10">
        <f t="shared" si="13"/>
        <v>107.00999999999999</v>
      </c>
      <c r="T219" s="10">
        <f t="shared" si="13"/>
        <v>130.38</v>
      </c>
      <c r="U219" s="10">
        <f t="shared" si="15"/>
        <v>154.16</v>
      </c>
      <c r="V219" s="10">
        <f t="shared" si="15"/>
        <v>178.76</v>
      </c>
      <c r="W219" s="10">
        <f t="shared" si="15"/>
        <v>0</v>
      </c>
      <c r="X219" s="10">
        <f t="shared" si="15"/>
        <v>0</v>
      </c>
      <c r="Y219" s="10">
        <f t="shared" si="15"/>
        <v>0</v>
      </c>
    </row>
    <row r="220" spans="1:25" x14ac:dyDescent="0.2">
      <c r="A220" s="1" t="str">
        <f>LEFT(RIB_DATA!A220,4)&amp;"G"&amp;MID(RIB_DATA!A220,6,SEARCH("-",RIB_DATA!A220,1)-6)&amp;"-N/A"</f>
        <v>7028G33-N/A</v>
      </c>
      <c r="B220" s="1">
        <f>+RIB_DATA!B220*0%</f>
        <v>0</v>
      </c>
      <c r="C220" s="1">
        <f>+RIB_DATA!C220*0%</f>
        <v>0</v>
      </c>
      <c r="D220" s="1">
        <f>+RIB_DATA!D220*0%</f>
        <v>0</v>
      </c>
      <c r="E220" s="1">
        <f>+RIB_DATA!E220*0%</f>
        <v>0</v>
      </c>
      <c r="F220" s="1">
        <f>+RIB_DATA!F220*0%</f>
        <v>0</v>
      </c>
      <c r="G220" s="1">
        <f>+RIB_DATA!G220*0%</f>
        <v>0</v>
      </c>
      <c r="H220" s="1">
        <f>+RIB_DATA!H220*0%</f>
        <v>0</v>
      </c>
      <c r="I220" s="1">
        <f>+RIB_DATA!I220*0%</f>
        <v>0</v>
      </c>
      <c r="J220" s="1">
        <f>+RIB_DATA!J220*0%</f>
        <v>0</v>
      </c>
      <c r="K220" s="1">
        <f>+RIB_DATA!K220*0%</f>
        <v>0</v>
      </c>
      <c r="L220" s="1">
        <f>+RIB_DATA!L220*0%</f>
        <v>0</v>
      </c>
      <c r="N220" s="1" t="str">
        <f t="shared" si="14"/>
        <v>7028G33-N/A</v>
      </c>
      <c r="O220" s="10">
        <f t="shared" si="13"/>
        <v>0</v>
      </c>
      <c r="P220" s="10">
        <f t="shared" si="13"/>
        <v>0</v>
      </c>
      <c r="Q220" s="10">
        <f t="shared" si="13"/>
        <v>0</v>
      </c>
      <c r="R220" s="10">
        <f t="shared" si="13"/>
        <v>0</v>
      </c>
      <c r="S220" s="10">
        <f t="shared" si="13"/>
        <v>0</v>
      </c>
      <c r="T220" s="10">
        <f t="shared" si="13"/>
        <v>0</v>
      </c>
      <c r="U220" s="10">
        <f t="shared" si="15"/>
        <v>0</v>
      </c>
      <c r="V220" s="10">
        <f t="shared" si="15"/>
        <v>0</v>
      </c>
      <c r="W220" s="10">
        <f t="shared" si="15"/>
        <v>0</v>
      </c>
      <c r="X220" s="10">
        <f t="shared" si="15"/>
        <v>0</v>
      </c>
      <c r="Y220" s="10">
        <f t="shared" si="15"/>
        <v>0</v>
      </c>
    </row>
    <row r="221" spans="1:25" x14ac:dyDescent="0.2">
      <c r="A221" s="1" t="str">
        <f>LEFT(RIB_DATA!A221,4)&amp;"G"&amp;MID(RIB_DATA!A221,6,SEARCH("-",RIB_DATA!A221,1)-6)</f>
        <v>7028G33</v>
      </c>
      <c r="B221" s="1">
        <f>+RIB_DATA!B221*29%</f>
        <v>7.5399999999999991</v>
      </c>
      <c r="C221" s="1">
        <f>+RIB_DATA!C221*29%</f>
        <v>16.529999999999998</v>
      </c>
      <c r="D221" s="1">
        <f>+RIB_DATA!D221*29%</f>
        <v>24.36</v>
      </c>
      <c r="E221" s="1">
        <f>+RIB_DATA!E221*29%</f>
        <v>32.19</v>
      </c>
      <c r="F221" s="1">
        <f>+RIB_DATA!F221*29%</f>
        <v>40.309999999999995</v>
      </c>
      <c r="G221" s="1">
        <f>+RIB_DATA!G221*29%</f>
        <v>48.139999999999993</v>
      </c>
      <c r="H221" s="1">
        <f>+RIB_DATA!H221*29%</f>
        <v>56.26</v>
      </c>
      <c r="I221" s="1">
        <f>+RIB_DATA!I221*29%</f>
        <v>0</v>
      </c>
      <c r="J221" s="1">
        <f>+RIB_DATA!J221*29%</f>
        <v>0</v>
      </c>
      <c r="K221" s="1">
        <f>+RIB_DATA!K221*29%</f>
        <v>0</v>
      </c>
      <c r="L221" s="1">
        <f>+RIB_DATA!L221*29%</f>
        <v>0</v>
      </c>
      <c r="N221" s="1" t="str">
        <f t="shared" si="14"/>
        <v>7028G33</v>
      </c>
      <c r="O221" s="10">
        <f t="shared" si="13"/>
        <v>7.5399999999999991</v>
      </c>
      <c r="P221" s="10">
        <f t="shared" si="13"/>
        <v>16.529999999999998</v>
      </c>
      <c r="Q221" s="10">
        <f t="shared" si="13"/>
        <v>24.36</v>
      </c>
      <c r="R221" s="10">
        <f t="shared" si="13"/>
        <v>32.19</v>
      </c>
      <c r="S221" s="10">
        <f t="shared" si="13"/>
        <v>40.309999999999995</v>
      </c>
      <c r="T221" s="10">
        <f t="shared" si="13"/>
        <v>48.139999999999993</v>
      </c>
      <c r="U221" s="10">
        <f t="shared" si="15"/>
        <v>56.26</v>
      </c>
      <c r="V221" s="10">
        <f t="shared" si="15"/>
        <v>0</v>
      </c>
      <c r="W221" s="10">
        <f t="shared" si="15"/>
        <v>0</v>
      </c>
      <c r="X221" s="10">
        <f t="shared" si="15"/>
        <v>0</v>
      </c>
      <c r="Y221" s="10">
        <f t="shared" si="15"/>
        <v>0</v>
      </c>
    </row>
    <row r="222" spans="1:25" x14ac:dyDescent="0.2">
      <c r="A222" s="1" t="str">
        <f>LEFT(RIB_DATA!A222,4)&amp;"G"&amp;MID(RIB_DATA!A222,6,SEARCH("-",RIB_DATA!A222,1)-6)&amp;"-N/A"</f>
        <v>7028G42-N/A</v>
      </c>
      <c r="B222" s="1">
        <f>+RIB_DATA!B222*0%</f>
        <v>0</v>
      </c>
      <c r="C222" s="1">
        <f>+RIB_DATA!C222*0%</f>
        <v>0</v>
      </c>
      <c r="D222" s="1">
        <f>+RIB_DATA!D222*0%</f>
        <v>0</v>
      </c>
      <c r="E222" s="1">
        <f>+RIB_DATA!E222*0%</f>
        <v>0</v>
      </c>
      <c r="F222" s="1">
        <f>+RIB_DATA!F222*0%</f>
        <v>0</v>
      </c>
      <c r="G222" s="1">
        <f>+RIB_DATA!G222*0%</f>
        <v>0</v>
      </c>
      <c r="H222" s="1">
        <f>+RIB_DATA!H222*0%</f>
        <v>0</v>
      </c>
      <c r="I222" s="1">
        <f>+RIB_DATA!I222*0%</f>
        <v>0</v>
      </c>
      <c r="J222" s="1">
        <f>+RIB_DATA!J222*0%</f>
        <v>0</v>
      </c>
      <c r="K222" s="1">
        <f>+RIB_DATA!K222*0%</f>
        <v>0</v>
      </c>
      <c r="L222" s="1">
        <f>+RIB_DATA!L222*0%</f>
        <v>0</v>
      </c>
      <c r="N222" s="1" t="str">
        <f t="shared" si="14"/>
        <v>7028G42-N/A</v>
      </c>
      <c r="O222" s="10">
        <f t="shared" si="13"/>
        <v>0</v>
      </c>
      <c r="P222" s="10">
        <f t="shared" si="13"/>
        <v>0</v>
      </c>
      <c r="Q222" s="10">
        <f t="shared" si="13"/>
        <v>0</v>
      </c>
      <c r="R222" s="10">
        <f t="shared" si="13"/>
        <v>0</v>
      </c>
      <c r="S222" s="10">
        <f t="shared" si="13"/>
        <v>0</v>
      </c>
      <c r="T222" s="10">
        <f t="shared" si="13"/>
        <v>0</v>
      </c>
      <c r="U222" s="10">
        <f t="shared" si="15"/>
        <v>0</v>
      </c>
      <c r="V222" s="10">
        <f t="shared" si="15"/>
        <v>0</v>
      </c>
      <c r="W222" s="10">
        <f t="shared" si="15"/>
        <v>0</v>
      </c>
      <c r="X222" s="10">
        <f t="shared" si="15"/>
        <v>0</v>
      </c>
      <c r="Y222" s="10">
        <f t="shared" si="15"/>
        <v>0</v>
      </c>
    </row>
    <row r="223" spans="1:25" x14ac:dyDescent="0.2">
      <c r="A223" s="1" t="str">
        <f>LEFT(RIB_DATA!A223,4)&amp;"G"&amp;MID(RIB_DATA!A223,6,SEARCH("-",RIB_DATA!A223,1)-6)</f>
        <v>7028G48</v>
      </c>
      <c r="B223" s="1">
        <f>+RIB_DATA!B223*34%</f>
        <v>3.4000000000000004</v>
      </c>
      <c r="C223" s="1">
        <f>+RIB_DATA!C223*34%</f>
        <v>11.56</v>
      </c>
      <c r="D223" s="1">
        <f>+RIB_DATA!D223*34%</f>
        <v>21.080000000000002</v>
      </c>
      <c r="E223" s="1">
        <f>+RIB_DATA!E223*34%</f>
        <v>32.64</v>
      </c>
      <c r="F223" s="1">
        <f>+RIB_DATA!F223*34%</f>
        <v>45.900000000000006</v>
      </c>
      <c r="G223" s="1">
        <f>+RIB_DATA!G223*34%</f>
        <v>60.52</v>
      </c>
      <c r="H223" s="1">
        <f>+RIB_DATA!H223*34%</f>
        <v>77.180000000000007</v>
      </c>
      <c r="I223" s="1">
        <f>+RIB_DATA!I223*34%</f>
        <v>0</v>
      </c>
      <c r="J223" s="1">
        <f>+RIB_DATA!J223*34%</f>
        <v>0</v>
      </c>
      <c r="K223" s="1">
        <f>+RIB_DATA!K223*34%</f>
        <v>0</v>
      </c>
      <c r="L223" s="1">
        <f>+RIB_DATA!L223*34%</f>
        <v>0</v>
      </c>
      <c r="N223" s="1" t="str">
        <f t="shared" si="14"/>
        <v>7028G48</v>
      </c>
      <c r="O223" s="10">
        <f t="shared" si="13"/>
        <v>3.4000000000000004</v>
      </c>
      <c r="P223" s="10">
        <f t="shared" si="13"/>
        <v>11.56</v>
      </c>
      <c r="Q223" s="10">
        <f t="shared" si="13"/>
        <v>21.080000000000002</v>
      </c>
      <c r="R223" s="10">
        <f t="shared" si="13"/>
        <v>32.64</v>
      </c>
      <c r="S223" s="10">
        <f t="shared" si="13"/>
        <v>45.900000000000006</v>
      </c>
      <c r="T223" s="10">
        <f t="shared" si="13"/>
        <v>60.52</v>
      </c>
      <c r="U223" s="10">
        <f t="shared" si="15"/>
        <v>77.180000000000007</v>
      </c>
      <c r="V223" s="10">
        <f t="shared" si="15"/>
        <v>0</v>
      </c>
      <c r="W223" s="10">
        <f t="shared" si="15"/>
        <v>0</v>
      </c>
      <c r="X223" s="10">
        <f t="shared" si="15"/>
        <v>0</v>
      </c>
      <c r="Y223" s="10">
        <f t="shared" si="15"/>
        <v>0</v>
      </c>
    </row>
    <row r="224" spans="1:25" x14ac:dyDescent="0.2">
      <c r="A224" s="1" t="str">
        <f>LEFT(RIB_DATA!A224,4)&amp;"G"&amp;MID(RIB_DATA!A224,6,SEARCH("-",RIB_DATA!A224,1)-6)&amp;"-N/A"</f>
        <v>7028G60-N/A</v>
      </c>
      <c r="B224" s="1">
        <f>+RIB_DATA!B224*0%</f>
        <v>0</v>
      </c>
      <c r="C224" s="1">
        <f>+RIB_DATA!C224*0%</f>
        <v>0</v>
      </c>
      <c r="D224" s="1">
        <f>+RIB_DATA!D224*0%</f>
        <v>0</v>
      </c>
      <c r="E224" s="1">
        <f>+RIB_DATA!E224*0%</f>
        <v>0</v>
      </c>
      <c r="F224" s="1">
        <f>+RIB_DATA!F224*0%</f>
        <v>0</v>
      </c>
      <c r="G224" s="1">
        <f>+RIB_DATA!G224*0%</f>
        <v>0</v>
      </c>
      <c r="H224" s="1">
        <f>+RIB_DATA!H224*0%</f>
        <v>0</v>
      </c>
      <c r="I224" s="1">
        <f>+RIB_DATA!I224*0%</f>
        <v>0</v>
      </c>
      <c r="J224" s="1">
        <f>+RIB_DATA!J224*0%</f>
        <v>0</v>
      </c>
      <c r="K224" s="1">
        <f>+RIB_DATA!K224*0%</f>
        <v>0</v>
      </c>
      <c r="L224" s="1">
        <f>+RIB_DATA!L224*0%</f>
        <v>0</v>
      </c>
      <c r="N224" s="1" t="str">
        <f t="shared" si="14"/>
        <v>7028G60-N/A</v>
      </c>
      <c r="O224" s="10">
        <f t="shared" si="13"/>
        <v>0</v>
      </c>
      <c r="P224" s="10">
        <f t="shared" si="13"/>
        <v>0</v>
      </c>
      <c r="Q224" s="10">
        <f t="shared" si="13"/>
        <v>0</v>
      </c>
      <c r="R224" s="10">
        <f t="shared" si="13"/>
        <v>0</v>
      </c>
      <c r="S224" s="10">
        <f t="shared" si="13"/>
        <v>0</v>
      </c>
      <c r="T224" s="10">
        <f t="shared" si="13"/>
        <v>0</v>
      </c>
      <c r="U224" s="10">
        <f t="shared" si="15"/>
        <v>0</v>
      </c>
      <c r="V224" s="10">
        <f t="shared" si="15"/>
        <v>0</v>
      </c>
      <c r="W224" s="10">
        <f t="shared" si="15"/>
        <v>0</v>
      </c>
      <c r="X224" s="10">
        <f t="shared" si="15"/>
        <v>0</v>
      </c>
      <c r="Y224" s="10">
        <f t="shared" si="15"/>
        <v>0</v>
      </c>
    </row>
    <row r="225" spans="1:25" x14ac:dyDescent="0.2">
      <c r="A225" s="1" t="str">
        <f>LEFT(RIB_DATA!A225,4)&amp;"G"&amp;MID(RIB_DATA!A225,6,SEARCH("-",RIB_DATA!A225,1)-6)</f>
        <v>7028G60</v>
      </c>
      <c r="B225" s="1">
        <f>+RIB_DATA!B225*34%</f>
        <v>5.78</v>
      </c>
      <c r="C225" s="1">
        <f>+RIB_DATA!C225*34%</f>
        <v>16.66</v>
      </c>
      <c r="D225" s="1">
        <f>+RIB_DATA!D225*34%</f>
        <v>28.900000000000002</v>
      </c>
      <c r="E225" s="1">
        <f>+RIB_DATA!E225*34%</f>
        <v>42.160000000000004</v>
      </c>
      <c r="F225" s="1">
        <f>+RIB_DATA!F225*34%</f>
        <v>57.120000000000005</v>
      </c>
      <c r="G225" s="1">
        <f>+RIB_DATA!G225*34%</f>
        <v>73.100000000000009</v>
      </c>
      <c r="H225" s="1">
        <f>+RIB_DATA!H225*34%</f>
        <v>90.78</v>
      </c>
      <c r="I225" s="1">
        <f>+RIB_DATA!I225*34%</f>
        <v>0</v>
      </c>
      <c r="J225" s="1">
        <f>+RIB_DATA!J225*34%</f>
        <v>0</v>
      </c>
      <c r="K225" s="1">
        <f>+RIB_DATA!K225*34%</f>
        <v>0</v>
      </c>
      <c r="L225" s="1">
        <f>+RIB_DATA!L225*34%</f>
        <v>0</v>
      </c>
      <c r="N225" s="1" t="str">
        <f t="shared" si="14"/>
        <v>7028G60</v>
      </c>
      <c r="O225" s="10">
        <f t="shared" si="13"/>
        <v>5.78</v>
      </c>
      <c r="P225" s="10">
        <f t="shared" si="13"/>
        <v>16.66</v>
      </c>
      <c r="Q225" s="10">
        <f t="shared" si="13"/>
        <v>28.900000000000002</v>
      </c>
      <c r="R225" s="10">
        <f t="shared" si="13"/>
        <v>42.160000000000004</v>
      </c>
      <c r="S225" s="10">
        <f t="shared" si="13"/>
        <v>57.120000000000005</v>
      </c>
      <c r="T225" s="10">
        <f t="shared" si="13"/>
        <v>73.100000000000009</v>
      </c>
      <c r="U225" s="10">
        <f t="shared" si="15"/>
        <v>90.78</v>
      </c>
      <c r="V225" s="10">
        <f t="shared" si="15"/>
        <v>0</v>
      </c>
      <c r="W225" s="10">
        <f t="shared" si="15"/>
        <v>0</v>
      </c>
      <c r="X225" s="10">
        <f t="shared" si="15"/>
        <v>0</v>
      </c>
      <c r="Y225" s="10">
        <f t="shared" si="15"/>
        <v>0</v>
      </c>
    </row>
    <row r="226" spans="1:25" x14ac:dyDescent="0.2">
      <c r="A226" s="1" t="str">
        <f>LEFT(RIB_DATA!A226,4)&amp;"G"&amp;MID(RIB_DATA!A226,6,SEARCH("-",RIB_DATA!A226,1)-6)</f>
        <v>7028G76</v>
      </c>
      <c r="B226" s="1">
        <f>+RIB_DATA!B226*37%</f>
        <v>8.51</v>
      </c>
      <c r="C226" s="1">
        <f>+RIB_DATA!C226*37%</f>
        <v>23.31</v>
      </c>
      <c r="D226" s="1">
        <f>+RIB_DATA!D226*37%</f>
        <v>38.479999999999997</v>
      </c>
      <c r="E226" s="1">
        <f>+RIB_DATA!E226*37%</f>
        <v>55.13</v>
      </c>
      <c r="F226" s="1">
        <f>+RIB_DATA!F226*37%</f>
        <v>72.89</v>
      </c>
      <c r="G226" s="1">
        <f>+RIB_DATA!G226*37%</f>
        <v>91.76</v>
      </c>
      <c r="H226" s="1">
        <f>+RIB_DATA!H226*37%</f>
        <v>112.11</v>
      </c>
      <c r="I226" s="1">
        <f>+RIB_DATA!I226*37%</f>
        <v>0</v>
      </c>
      <c r="J226" s="1">
        <f>+RIB_DATA!J226*37%</f>
        <v>0</v>
      </c>
      <c r="K226" s="1">
        <f>+RIB_DATA!K226*37%</f>
        <v>0</v>
      </c>
      <c r="L226" s="1">
        <f>+RIB_DATA!L226*37%</f>
        <v>0</v>
      </c>
      <c r="N226" s="1" t="str">
        <f t="shared" si="14"/>
        <v>7028G76</v>
      </c>
      <c r="O226" s="10">
        <f t="shared" si="13"/>
        <v>8.51</v>
      </c>
      <c r="P226" s="10">
        <f t="shared" si="13"/>
        <v>23.31</v>
      </c>
      <c r="Q226" s="10">
        <f t="shared" si="13"/>
        <v>38.479999999999997</v>
      </c>
      <c r="R226" s="10">
        <f t="shared" si="13"/>
        <v>55.13</v>
      </c>
      <c r="S226" s="10">
        <f t="shared" si="13"/>
        <v>72.89</v>
      </c>
      <c r="T226" s="10">
        <f t="shared" si="13"/>
        <v>91.76</v>
      </c>
      <c r="U226" s="10">
        <f t="shared" si="15"/>
        <v>112.11</v>
      </c>
      <c r="V226" s="10">
        <f t="shared" si="15"/>
        <v>0</v>
      </c>
      <c r="W226" s="10">
        <f t="shared" si="15"/>
        <v>0</v>
      </c>
      <c r="X226" s="10">
        <f t="shared" si="15"/>
        <v>0</v>
      </c>
      <c r="Y226" s="10">
        <f t="shared" si="15"/>
        <v>0</v>
      </c>
    </row>
    <row r="227" spans="1:25" x14ac:dyDescent="0.2">
      <c r="A227" s="1" t="str">
        <f>LEFT(RIB_DATA!A227,4)&amp;"G"&amp;MID(RIB_DATA!A227,6,SEARCH("-",RIB_DATA!A227,1)-6)</f>
        <v>7028G101</v>
      </c>
      <c r="B227" s="1">
        <f>+RIB_DATA!B227*41%</f>
        <v>15.989999999999998</v>
      </c>
      <c r="C227" s="1">
        <f>+RIB_DATA!C227*41%</f>
        <v>38.129999999999995</v>
      </c>
      <c r="D227" s="1">
        <f>+RIB_DATA!D227*41%</f>
        <v>58.629999999999995</v>
      </c>
      <c r="E227" s="1">
        <f>+RIB_DATA!E227*41%</f>
        <v>79.949999999999989</v>
      </c>
      <c r="F227" s="1">
        <f>+RIB_DATA!F227*41%</f>
        <v>102.08999999999999</v>
      </c>
      <c r="G227" s="1">
        <f>+RIB_DATA!G227*41%</f>
        <v>124.63999999999999</v>
      </c>
      <c r="H227" s="1">
        <f>+RIB_DATA!H227*41%</f>
        <v>148.01</v>
      </c>
      <c r="I227" s="1">
        <f>+RIB_DATA!I227*41%</f>
        <v>0</v>
      </c>
      <c r="J227" s="1">
        <f>+RIB_DATA!J227*41%</f>
        <v>0</v>
      </c>
      <c r="K227" s="1">
        <f>+RIB_DATA!K227*41%</f>
        <v>0</v>
      </c>
      <c r="L227" s="1">
        <f>+RIB_DATA!L227*41%</f>
        <v>0</v>
      </c>
      <c r="N227" s="1" t="str">
        <f t="shared" si="14"/>
        <v>7028G101</v>
      </c>
      <c r="O227" s="10">
        <f t="shared" si="13"/>
        <v>15.989999999999998</v>
      </c>
      <c r="P227" s="10">
        <f t="shared" si="13"/>
        <v>38.129999999999995</v>
      </c>
      <c r="Q227" s="10">
        <f t="shared" si="13"/>
        <v>58.629999999999995</v>
      </c>
      <c r="R227" s="10">
        <f t="shared" si="13"/>
        <v>79.949999999999989</v>
      </c>
      <c r="S227" s="10">
        <f t="shared" si="13"/>
        <v>102.08999999999999</v>
      </c>
      <c r="T227" s="10">
        <f t="shared" si="13"/>
        <v>124.63999999999999</v>
      </c>
      <c r="U227" s="10">
        <f t="shared" si="15"/>
        <v>148.01</v>
      </c>
      <c r="V227" s="10">
        <f t="shared" si="15"/>
        <v>0</v>
      </c>
      <c r="W227" s="10">
        <f t="shared" si="15"/>
        <v>0</v>
      </c>
      <c r="X227" s="10">
        <f t="shared" si="15"/>
        <v>0</v>
      </c>
      <c r="Y227" s="10">
        <f t="shared" si="15"/>
        <v>0</v>
      </c>
    </row>
    <row r="228" spans="1:25" x14ac:dyDescent="0.2">
      <c r="A228" s="1" t="str">
        <f>LEFT(RIB_DATA!A228,4)&amp;"G"&amp;MID(RIB_DATA!A228,6,SEARCH("-",RIB_DATA!A228,1)-6)&amp;"-N/A"</f>
        <v>6528G33-N/A</v>
      </c>
      <c r="B228" s="1">
        <f>+RIB_DATA!B228*0%</f>
        <v>0</v>
      </c>
      <c r="C228" s="1">
        <f>+RIB_DATA!C228*0%</f>
        <v>0</v>
      </c>
      <c r="D228" s="1">
        <f>+RIB_DATA!D228*0%</f>
        <v>0</v>
      </c>
      <c r="E228" s="1">
        <f>+RIB_DATA!E228*0%</f>
        <v>0</v>
      </c>
      <c r="F228" s="1">
        <f>+RIB_DATA!F228*0%</f>
        <v>0</v>
      </c>
      <c r="G228" s="1">
        <f>+RIB_DATA!G228*0%</f>
        <v>0</v>
      </c>
      <c r="H228" s="1">
        <f>+RIB_DATA!H228*0%</f>
        <v>0</v>
      </c>
      <c r="I228" s="1">
        <f>+RIB_DATA!I228*0%</f>
        <v>0</v>
      </c>
      <c r="J228" s="1">
        <f>+RIB_DATA!J228*0%</f>
        <v>0</v>
      </c>
      <c r="K228" s="1">
        <f>+RIB_DATA!K228*0%</f>
        <v>0</v>
      </c>
      <c r="L228" s="1">
        <f>+RIB_DATA!L228*0%</f>
        <v>0</v>
      </c>
      <c r="N228" s="1" t="str">
        <f t="shared" si="14"/>
        <v>6528G33-N/A</v>
      </c>
      <c r="O228" s="10">
        <f t="shared" si="13"/>
        <v>0</v>
      </c>
      <c r="P228" s="10">
        <f t="shared" si="13"/>
        <v>0</v>
      </c>
      <c r="Q228" s="10">
        <f t="shared" si="13"/>
        <v>0</v>
      </c>
      <c r="R228" s="10">
        <f t="shared" si="13"/>
        <v>0</v>
      </c>
      <c r="S228" s="10">
        <f t="shared" si="13"/>
        <v>0</v>
      </c>
      <c r="T228" s="10">
        <f t="shared" si="13"/>
        <v>0</v>
      </c>
      <c r="U228" s="10">
        <f t="shared" si="15"/>
        <v>0</v>
      </c>
      <c r="V228" s="10">
        <f t="shared" si="15"/>
        <v>0</v>
      </c>
      <c r="W228" s="10">
        <f t="shared" si="15"/>
        <v>0</v>
      </c>
      <c r="X228" s="10">
        <f t="shared" si="15"/>
        <v>0</v>
      </c>
      <c r="Y228" s="10">
        <f t="shared" si="15"/>
        <v>0</v>
      </c>
    </row>
    <row r="229" spans="1:25" x14ac:dyDescent="0.2">
      <c r="A229" s="1" t="str">
        <f>LEFT(RIB_DATA!A229,4)&amp;"G"&amp;MID(RIB_DATA!A229,6,SEARCH("-",RIB_DATA!A229,1)-6)</f>
        <v>6528G33</v>
      </c>
      <c r="B229" s="1">
        <f>+RIB_DATA!B229*29%</f>
        <v>6.9599999999999991</v>
      </c>
      <c r="C229" s="1">
        <f>+RIB_DATA!C229*29%</f>
        <v>15.37</v>
      </c>
      <c r="D229" s="1">
        <f>+RIB_DATA!D229*29%</f>
        <v>22.91</v>
      </c>
      <c r="E229" s="1">
        <f>+RIB_DATA!E229*29%</f>
        <v>30.45</v>
      </c>
      <c r="F229" s="1">
        <f>+RIB_DATA!F229*29%</f>
        <v>37.989999999999995</v>
      </c>
      <c r="G229" s="1">
        <f>+RIB_DATA!G229*29%</f>
        <v>45.82</v>
      </c>
      <c r="H229" s="1">
        <f>+RIB_DATA!H229*29%</f>
        <v>0</v>
      </c>
      <c r="I229" s="1">
        <f>+RIB_DATA!I229*29%</f>
        <v>0</v>
      </c>
      <c r="J229" s="1">
        <f>+RIB_DATA!J229*29%</f>
        <v>0</v>
      </c>
      <c r="K229" s="1">
        <f>+RIB_DATA!K229*29%</f>
        <v>0</v>
      </c>
      <c r="L229" s="1">
        <f>+RIB_DATA!L229*29%</f>
        <v>0</v>
      </c>
      <c r="N229" s="1" t="str">
        <f t="shared" si="14"/>
        <v>6528G33</v>
      </c>
      <c r="O229" s="10">
        <f t="shared" si="13"/>
        <v>6.9599999999999991</v>
      </c>
      <c r="P229" s="10">
        <f t="shared" si="13"/>
        <v>15.37</v>
      </c>
      <c r="Q229" s="10">
        <f t="shared" si="13"/>
        <v>22.91</v>
      </c>
      <c r="R229" s="10">
        <f t="shared" si="13"/>
        <v>30.45</v>
      </c>
      <c r="S229" s="10">
        <f t="shared" si="13"/>
        <v>37.989999999999995</v>
      </c>
      <c r="T229" s="10">
        <f t="shared" si="13"/>
        <v>45.82</v>
      </c>
      <c r="U229" s="10">
        <f t="shared" si="15"/>
        <v>0</v>
      </c>
      <c r="V229" s="10">
        <f t="shared" si="15"/>
        <v>0</v>
      </c>
      <c r="W229" s="10">
        <f t="shared" si="15"/>
        <v>0</v>
      </c>
      <c r="X229" s="10">
        <f t="shared" si="15"/>
        <v>0</v>
      </c>
      <c r="Y229" s="10">
        <f t="shared" si="15"/>
        <v>0</v>
      </c>
    </row>
    <row r="230" spans="1:25" x14ac:dyDescent="0.2">
      <c r="A230" s="1" t="str">
        <f>LEFT(RIB_DATA!A230,4)&amp;"G"&amp;MID(RIB_DATA!A230,6,SEARCH("-",RIB_DATA!A230,1)-6)&amp;"-N/A"</f>
        <v>6528G42-N/A</v>
      </c>
      <c r="B230" s="1">
        <f>+RIB_DATA!B230*0%</f>
        <v>0</v>
      </c>
      <c r="C230" s="1">
        <f>+RIB_DATA!C230*0%</f>
        <v>0</v>
      </c>
      <c r="D230" s="1">
        <f>+RIB_DATA!D230*0%</f>
        <v>0</v>
      </c>
      <c r="E230" s="1">
        <f>+RIB_DATA!E230*0%</f>
        <v>0</v>
      </c>
      <c r="F230" s="1">
        <f>+RIB_DATA!F230*0%</f>
        <v>0</v>
      </c>
      <c r="G230" s="1">
        <f>+RIB_DATA!G230*0%</f>
        <v>0</v>
      </c>
      <c r="H230" s="1">
        <f>+RIB_DATA!H230*0%</f>
        <v>0</v>
      </c>
      <c r="I230" s="1">
        <f>+RIB_DATA!I230*0%</f>
        <v>0</v>
      </c>
      <c r="J230" s="1">
        <f>+RIB_DATA!J230*0%</f>
        <v>0</v>
      </c>
      <c r="K230" s="1">
        <f>+RIB_DATA!K230*0%</f>
        <v>0</v>
      </c>
      <c r="L230" s="1">
        <f>+RIB_DATA!L230*0%</f>
        <v>0</v>
      </c>
      <c r="N230" s="1" t="str">
        <f t="shared" si="14"/>
        <v>6528G42-N/A</v>
      </c>
      <c r="O230" s="10">
        <f t="shared" si="13"/>
        <v>0</v>
      </c>
      <c r="P230" s="10">
        <f t="shared" si="13"/>
        <v>0</v>
      </c>
      <c r="Q230" s="10">
        <f t="shared" si="13"/>
        <v>0</v>
      </c>
      <c r="R230" s="10">
        <f t="shared" si="13"/>
        <v>0</v>
      </c>
      <c r="S230" s="10">
        <f t="shared" si="13"/>
        <v>0</v>
      </c>
      <c r="T230" s="10">
        <f t="shared" si="13"/>
        <v>0</v>
      </c>
      <c r="U230" s="10">
        <f t="shared" si="15"/>
        <v>0</v>
      </c>
      <c r="V230" s="10">
        <f t="shared" si="15"/>
        <v>0</v>
      </c>
      <c r="W230" s="10">
        <f t="shared" si="15"/>
        <v>0</v>
      </c>
      <c r="X230" s="10">
        <f t="shared" si="15"/>
        <v>0</v>
      </c>
      <c r="Y230" s="10">
        <f t="shared" si="15"/>
        <v>0</v>
      </c>
    </row>
    <row r="231" spans="1:25" x14ac:dyDescent="0.2">
      <c r="A231" s="1" t="str">
        <f>LEFT(RIB_DATA!A231,4)&amp;"G"&amp;MID(RIB_DATA!A231,6,SEARCH("-",RIB_DATA!A231,1)-6)</f>
        <v>6528G48</v>
      </c>
      <c r="B231" s="1">
        <f>+RIB_DATA!B231*34%</f>
        <v>3.4000000000000004</v>
      </c>
      <c r="C231" s="1">
        <f>+RIB_DATA!C231*34%</f>
        <v>11.22</v>
      </c>
      <c r="D231" s="1">
        <f>+RIB_DATA!D231*34%</f>
        <v>21.080000000000002</v>
      </c>
      <c r="E231" s="1">
        <f>+RIB_DATA!E231*34%</f>
        <v>32.64</v>
      </c>
      <c r="F231" s="1">
        <f>+RIB_DATA!F231*34%</f>
        <v>46.24</v>
      </c>
      <c r="G231" s="1">
        <f>+RIB_DATA!G231*34%</f>
        <v>61.540000000000006</v>
      </c>
      <c r="H231" s="1">
        <f>+RIB_DATA!H231*34%</f>
        <v>0</v>
      </c>
      <c r="I231" s="1">
        <f>+RIB_DATA!I231*34%</f>
        <v>0</v>
      </c>
      <c r="J231" s="1">
        <f>+RIB_DATA!J231*34%</f>
        <v>0</v>
      </c>
      <c r="K231" s="1">
        <f>+RIB_DATA!K231*34%</f>
        <v>0</v>
      </c>
      <c r="L231" s="1">
        <f>+RIB_DATA!L231*34%</f>
        <v>0</v>
      </c>
      <c r="N231" s="1" t="str">
        <f t="shared" si="14"/>
        <v>6528G48</v>
      </c>
      <c r="O231" s="10">
        <f t="shared" si="13"/>
        <v>3.4000000000000004</v>
      </c>
      <c r="P231" s="10">
        <f t="shared" si="13"/>
        <v>11.22</v>
      </c>
      <c r="Q231" s="10">
        <f t="shared" si="13"/>
        <v>21.080000000000002</v>
      </c>
      <c r="R231" s="10">
        <f t="shared" si="13"/>
        <v>32.64</v>
      </c>
      <c r="S231" s="10">
        <f t="shared" si="13"/>
        <v>46.24</v>
      </c>
      <c r="T231" s="10">
        <f t="shared" si="13"/>
        <v>61.540000000000006</v>
      </c>
      <c r="U231" s="10">
        <f t="shared" si="15"/>
        <v>0</v>
      </c>
      <c r="V231" s="10">
        <f t="shared" si="15"/>
        <v>0</v>
      </c>
      <c r="W231" s="10">
        <f t="shared" si="15"/>
        <v>0</v>
      </c>
      <c r="X231" s="10">
        <f t="shared" si="15"/>
        <v>0</v>
      </c>
      <c r="Y231" s="10">
        <f t="shared" si="15"/>
        <v>0</v>
      </c>
    </row>
    <row r="232" spans="1:25" x14ac:dyDescent="0.2">
      <c r="A232" s="1" t="str">
        <f>LEFT(RIB_DATA!A232,4)&amp;"G"&amp;MID(RIB_DATA!A232,6,SEARCH("-",RIB_DATA!A232,1)-6)&amp;"-N/A"</f>
        <v>6528G60-N/A</v>
      </c>
      <c r="B232" s="1">
        <f>+RIB_DATA!B232*0%</f>
        <v>0</v>
      </c>
      <c r="C232" s="1">
        <f>+RIB_DATA!C232*0%</f>
        <v>0</v>
      </c>
      <c r="D232" s="1">
        <f>+RIB_DATA!D232*0%</f>
        <v>0</v>
      </c>
      <c r="E232" s="1">
        <f>+RIB_DATA!E232*0%</f>
        <v>0</v>
      </c>
      <c r="F232" s="1">
        <f>+RIB_DATA!F232*0%</f>
        <v>0</v>
      </c>
      <c r="G232" s="1">
        <f>+RIB_DATA!G232*0%</f>
        <v>0</v>
      </c>
      <c r="H232" s="1">
        <f>+RIB_DATA!H232*0%</f>
        <v>0</v>
      </c>
      <c r="I232" s="1">
        <f>+RIB_DATA!I232*0%</f>
        <v>0</v>
      </c>
      <c r="J232" s="1">
        <f>+RIB_DATA!J232*0%</f>
        <v>0</v>
      </c>
      <c r="K232" s="1">
        <f>+RIB_DATA!K232*0%</f>
        <v>0</v>
      </c>
      <c r="L232" s="1">
        <f>+RIB_DATA!L232*0%</f>
        <v>0</v>
      </c>
      <c r="N232" s="1" t="str">
        <f t="shared" si="14"/>
        <v>6528G60-N/A</v>
      </c>
      <c r="O232" s="10">
        <f t="shared" si="13"/>
        <v>0</v>
      </c>
      <c r="P232" s="10">
        <f t="shared" si="13"/>
        <v>0</v>
      </c>
      <c r="Q232" s="10">
        <f t="shared" si="13"/>
        <v>0</v>
      </c>
      <c r="R232" s="10">
        <f t="shared" si="13"/>
        <v>0</v>
      </c>
      <c r="S232" s="10">
        <f t="shared" si="13"/>
        <v>0</v>
      </c>
      <c r="T232" s="10">
        <f t="shared" si="13"/>
        <v>0</v>
      </c>
      <c r="U232" s="10">
        <f t="shared" si="15"/>
        <v>0</v>
      </c>
      <c r="V232" s="10">
        <f t="shared" si="15"/>
        <v>0</v>
      </c>
      <c r="W232" s="10">
        <f t="shared" si="15"/>
        <v>0</v>
      </c>
      <c r="X232" s="10">
        <f t="shared" si="15"/>
        <v>0</v>
      </c>
      <c r="Y232" s="10">
        <f t="shared" si="15"/>
        <v>0</v>
      </c>
    </row>
    <row r="233" spans="1:25" x14ac:dyDescent="0.2">
      <c r="A233" s="1" t="str">
        <f>LEFT(RIB_DATA!A233,4)&amp;"G"&amp;MID(RIB_DATA!A233,6,SEARCH("-",RIB_DATA!A233,1)-6)</f>
        <v>6528G60</v>
      </c>
      <c r="B233" s="1">
        <f>+RIB_DATA!B233*34%</f>
        <v>5.44</v>
      </c>
      <c r="C233" s="1">
        <f>+RIB_DATA!C233*34%</f>
        <v>15.98</v>
      </c>
      <c r="D233" s="1">
        <f>+RIB_DATA!D233*34%</f>
        <v>27.880000000000003</v>
      </c>
      <c r="E233" s="1">
        <f>+RIB_DATA!E233*34%</f>
        <v>41.480000000000004</v>
      </c>
      <c r="F233" s="1">
        <f>+RIB_DATA!F233*34%</f>
        <v>56.440000000000005</v>
      </c>
      <c r="G233" s="1">
        <f>+RIB_DATA!G233*34%</f>
        <v>72.760000000000005</v>
      </c>
      <c r="H233" s="1">
        <f>+RIB_DATA!H233*34%</f>
        <v>0</v>
      </c>
      <c r="I233" s="1">
        <f>+RIB_DATA!I233*34%</f>
        <v>0</v>
      </c>
      <c r="J233" s="1">
        <f>+RIB_DATA!J233*34%</f>
        <v>0</v>
      </c>
      <c r="K233" s="1">
        <f>+RIB_DATA!K233*34%</f>
        <v>0</v>
      </c>
      <c r="L233" s="1">
        <f>+RIB_DATA!L233*34%</f>
        <v>0</v>
      </c>
      <c r="N233" s="1" t="str">
        <f t="shared" si="14"/>
        <v>6528G60</v>
      </c>
      <c r="O233" s="10">
        <f t="shared" si="13"/>
        <v>5.44</v>
      </c>
      <c r="P233" s="10">
        <f t="shared" si="13"/>
        <v>15.98</v>
      </c>
      <c r="Q233" s="10">
        <f t="shared" si="13"/>
        <v>27.880000000000003</v>
      </c>
      <c r="R233" s="10">
        <f t="shared" si="13"/>
        <v>41.480000000000004</v>
      </c>
      <c r="S233" s="10">
        <f t="shared" si="13"/>
        <v>56.440000000000005</v>
      </c>
      <c r="T233" s="10">
        <f t="shared" si="13"/>
        <v>72.760000000000005</v>
      </c>
      <c r="U233" s="10">
        <f t="shared" si="15"/>
        <v>0</v>
      </c>
      <c r="V233" s="10">
        <f t="shared" si="15"/>
        <v>0</v>
      </c>
      <c r="W233" s="10">
        <f t="shared" si="15"/>
        <v>0</v>
      </c>
      <c r="X233" s="10">
        <f t="shared" si="15"/>
        <v>0</v>
      </c>
      <c r="Y233" s="10">
        <f t="shared" si="15"/>
        <v>0</v>
      </c>
    </row>
    <row r="234" spans="1:25" x14ac:dyDescent="0.2">
      <c r="A234" s="1" t="str">
        <f>LEFT(RIB_DATA!A234,4)&amp;"G"&amp;MID(RIB_DATA!A234,6,SEARCH("-",RIB_DATA!A234,1)-6)</f>
        <v>6528G76</v>
      </c>
      <c r="B234" s="1">
        <f>+RIB_DATA!B234*37%</f>
        <v>8.14</v>
      </c>
      <c r="C234" s="1">
        <f>+RIB_DATA!C234*37%</f>
        <v>21.83</v>
      </c>
      <c r="D234" s="1">
        <f>+RIB_DATA!D234*37%</f>
        <v>37</v>
      </c>
      <c r="E234" s="1">
        <f>+RIB_DATA!E234*37%</f>
        <v>53.28</v>
      </c>
      <c r="F234" s="1">
        <f>+RIB_DATA!F234*37%</f>
        <v>71.039999999999992</v>
      </c>
      <c r="G234" s="1">
        <f>+RIB_DATA!G234*37%</f>
        <v>89.91</v>
      </c>
      <c r="H234" s="1">
        <f>+RIB_DATA!H234*37%</f>
        <v>0</v>
      </c>
      <c r="I234" s="1">
        <f>+RIB_DATA!I234*37%</f>
        <v>0</v>
      </c>
      <c r="J234" s="1">
        <f>+RIB_DATA!J234*37%</f>
        <v>0</v>
      </c>
      <c r="K234" s="1">
        <f>+RIB_DATA!K234*37%</f>
        <v>0</v>
      </c>
      <c r="L234" s="1">
        <f>+RIB_DATA!L234*37%</f>
        <v>0</v>
      </c>
      <c r="N234" s="1" t="str">
        <f t="shared" si="14"/>
        <v>6528G76</v>
      </c>
      <c r="O234" s="10">
        <f t="shared" si="13"/>
        <v>8.14</v>
      </c>
      <c r="P234" s="10">
        <f t="shared" si="13"/>
        <v>21.83</v>
      </c>
      <c r="Q234" s="10">
        <f t="shared" si="13"/>
        <v>37</v>
      </c>
      <c r="R234" s="10">
        <f t="shared" si="13"/>
        <v>53.28</v>
      </c>
      <c r="S234" s="10">
        <f t="shared" si="13"/>
        <v>71.039999999999992</v>
      </c>
      <c r="T234" s="10">
        <f t="shared" si="13"/>
        <v>89.91</v>
      </c>
      <c r="U234" s="10">
        <f t="shared" si="15"/>
        <v>0</v>
      </c>
      <c r="V234" s="10">
        <f t="shared" si="15"/>
        <v>0</v>
      </c>
      <c r="W234" s="10">
        <f t="shared" si="15"/>
        <v>0</v>
      </c>
      <c r="X234" s="10">
        <f t="shared" si="15"/>
        <v>0</v>
      </c>
      <c r="Y234" s="10">
        <f t="shared" si="15"/>
        <v>0</v>
      </c>
    </row>
    <row r="235" spans="1:25" x14ac:dyDescent="0.2">
      <c r="A235" s="1" t="str">
        <f>LEFT(RIB_DATA!A235,4)&amp;"G"&amp;MID(RIB_DATA!A235,6,SEARCH("-",RIB_DATA!A235,1)-6)</f>
        <v>6528G101</v>
      </c>
      <c r="B235" s="1">
        <f>+RIB_DATA!B235*41%</f>
        <v>14.76</v>
      </c>
      <c r="C235" s="1">
        <f>+RIB_DATA!C235*41%</f>
        <v>35.26</v>
      </c>
      <c r="D235" s="1">
        <f>+RIB_DATA!D235*41%</f>
        <v>54.94</v>
      </c>
      <c r="E235" s="1">
        <f>+RIB_DATA!E235*41%</f>
        <v>75.44</v>
      </c>
      <c r="F235" s="1">
        <f>+RIB_DATA!F235*41%</f>
        <v>96.759999999999991</v>
      </c>
      <c r="G235" s="1">
        <f>+RIB_DATA!G235*41%</f>
        <v>118.89999999999999</v>
      </c>
      <c r="H235" s="1">
        <f>+RIB_DATA!H235*41%</f>
        <v>0</v>
      </c>
      <c r="I235" s="1">
        <f>+RIB_DATA!I235*41%</f>
        <v>0</v>
      </c>
      <c r="J235" s="1">
        <f>+RIB_DATA!J235*41%</f>
        <v>0</v>
      </c>
      <c r="K235" s="1">
        <f>+RIB_DATA!K235*41%</f>
        <v>0</v>
      </c>
      <c r="L235" s="1">
        <f>+RIB_DATA!L235*41%</f>
        <v>0</v>
      </c>
      <c r="N235" s="1" t="str">
        <f t="shared" si="14"/>
        <v>6528G101</v>
      </c>
      <c r="O235" s="10">
        <f t="shared" si="13"/>
        <v>14.76</v>
      </c>
      <c r="P235" s="10">
        <f t="shared" si="13"/>
        <v>35.26</v>
      </c>
      <c r="Q235" s="10">
        <f t="shared" si="13"/>
        <v>54.94</v>
      </c>
      <c r="R235" s="10">
        <f t="shared" si="13"/>
        <v>75.44</v>
      </c>
      <c r="S235" s="10">
        <f t="shared" si="13"/>
        <v>96.759999999999991</v>
      </c>
      <c r="T235" s="10">
        <f t="shared" si="13"/>
        <v>118.89999999999999</v>
      </c>
      <c r="U235" s="10">
        <f t="shared" si="15"/>
        <v>0</v>
      </c>
      <c r="V235" s="10">
        <f t="shared" si="15"/>
        <v>0</v>
      </c>
      <c r="W235" s="10">
        <f t="shared" si="15"/>
        <v>0</v>
      </c>
      <c r="X235" s="10">
        <f t="shared" si="15"/>
        <v>0</v>
      </c>
      <c r="Y235" s="10">
        <f t="shared" si="15"/>
        <v>0</v>
      </c>
    </row>
    <row r="236" spans="1:25" x14ac:dyDescent="0.2">
      <c r="A236" s="1" t="str">
        <f>LEFT(RIB_DATA!A236,4)&amp;"G"&amp;MID(RIB_DATA!A236,6,SEARCH("-",RIB_DATA!A236,1)-6)&amp;"-N/A"</f>
        <v>6028G33-N/A</v>
      </c>
      <c r="B236" s="1">
        <f>+RIB_DATA!B236*0%</f>
        <v>0</v>
      </c>
      <c r="C236" s="1">
        <f>+RIB_DATA!C236*0%</f>
        <v>0</v>
      </c>
      <c r="D236" s="1">
        <f>+RIB_DATA!D236*0%</f>
        <v>0</v>
      </c>
      <c r="E236" s="1">
        <f>+RIB_DATA!E236*0%</f>
        <v>0</v>
      </c>
      <c r="F236" s="1">
        <f>+RIB_DATA!F236*0%</f>
        <v>0</v>
      </c>
      <c r="G236" s="1">
        <f>+RIB_DATA!G236*0%</f>
        <v>0</v>
      </c>
      <c r="H236" s="1">
        <f>+RIB_DATA!H236*0%</f>
        <v>0</v>
      </c>
      <c r="I236" s="1">
        <f>+RIB_DATA!I236*0%</f>
        <v>0</v>
      </c>
      <c r="J236" s="1">
        <f>+RIB_DATA!J236*0%</f>
        <v>0</v>
      </c>
      <c r="K236" s="1">
        <f>+RIB_DATA!K236*0%</f>
        <v>0</v>
      </c>
      <c r="L236" s="1">
        <f>+RIB_DATA!L236*0%</f>
        <v>0</v>
      </c>
      <c r="N236" s="1" t="str">
        <f t="shared" si="14"/>
        <v>6028G33-N/A</v>
      </c>
      <c r="O236" s="10">
        <f t="shared" si="13"/>
        <v>0</v>
      </c>
      <c r="P236" s="10">
        <f t="shared" si="13"/>
        <v>0</v>
      </c>
      <c r="Q236" s="10">
        <f t="shared" si="13"/>
        <v>0</v>
      </c>
      <c r="R236" s="10">
        <f t="shared" si="13"/>
        <v>0</v>
      </c>
      <c r="S236" s="10">
        <f t="shared" si="13"/>
        <v>0</v>
      </c>
      <c r="T236" s="10">
        <f t="shared" si="13"/>
        <v>0</v>
      </c>
      <c r="U236" s="10">
        <f t="shared" si="15"/>
        <v>0</v>
      </c>
      <c r="V236" s="10">
        <f t="shared" si="15"/>
        <v>0</v>
      </c>
      <c r="W236" s="10">
        <f t="shared" si="15"/>
        <v>0</v>
      </c>
      <c r="X236" s="10">
        <f t="shared" si="15"/>
        <v>0</v>
      </c>
      <c r="Y236" s="10">
        <f t="shared" si="15"/>
        <v>0</v>
      </c>
    </row>
    <row r="237" spans="1:25" x14ac:dyDescent="0.2">
      <c r="A237" s="1" t="str">
        <f>LEFT(RIB_DATA!A237,4)&amp;"G"&amp;MID(RIB_DATA!A237,6,SEARCH("-",RIB_DATA!A237,1)-6)</f>
        <v>6028G33</v>
      </c>
      <c r="B237" s="1">
        <f>+RIB_DATA!B237*29%</f>
        <v>6.09</v>
      </c>
      <c r="C237" s="1">
        <f>+RIB_DATA!C237*29%</f>
        <v>13.919999999999998</v>
      </c>
      <c r="D237" s="1">
        <f>+RIB_DATA!D237*29%</f>
        <v>21.169999999999998</v>
      </c>
      <c r="E237" s="1">
        <f>+RIB_DATA!E237*29%</f>
        <v>28.419999999999998</v>
      </c>
      <c r="F237" s="1">
        <f>+RIB_DATA!F237*29%</f>
        <v>35.96</v>
      </c>
      <c r="G237" s="1">
        <f>+RIB_DATA!G237*29%</f>
        <v>0</v>
      </c>
      <c r="H237" s="1">
        <f>+RIB_DATA!H237*29%</f>
        <v>0</v>
      </c>
      <c r="I237" s="1">
        <f>+RIB_DATA!I237*29%</f>
        <v>0</v>
      </c>
      <c r="J237" s="1">
        <f>+RIB_DATA!J237*29%</f>
        <v>0</v>
      </c>
      <c r="K237" s="1">
        <f>+RIB_DATA!K237*29%</f>
        <v>0</v>
      </c>
      <c r="L237" s="1">
        <f>+RIB_DATA!L237*29%</f>
        <v>0</v>
      </c>
      <c r="N237" s="1" t="str">
        <f t="shared" si="14"/>
        <v>6028G33</v>
      </c>
      <c r="O237" s="10">
        <f t="shared" ref="O237:Y274" si="16">+B237*$B$8</f>
        <v>6.09</v>
      </c>
      <c r="P237" s="10">
        <f t="shared" si="16"/>
        <v>13.919999999999998</v>
      </c>
      <c r="Q237" s="10">
        <f t="shared" si="16"/>
        <v>21.169999999999998</v>
      </c>
      <c r="R237" s="10">
        <f t="shared" si="16"/>
        <v>28.419999999999998</v>
      </c>
      <c r="S237" s="10">
        <f t="shared" si="16"/>
        <v>35.96</v>
      </c>
      <c r="T237" s="10">
        <f t="shared" si="16"/>
        <v>0</v>
      </c>
      <c r="U237" s="10">
        <f t="shared" si="15"/>
        <v>0</v>
      </c>
      <c r="V237" s="10">
        <f t="shared" si="15"/>
        <v>0</v>
      </c>
      <c r="W237" s="10">
        <f t="shared" si="15"/>
        <v>0</v>
      </c>
      <c r="X237" s="10">
        <f t="shared" si="15"/>
        <v>0</v>
      </c>
      <c r="Y237" s="10">
        <f t="shared" si="15"/>
        <v>0</v>
      </c>
    </row>
    <row r="238" spans="1:25" x14ac:dyDescent="0.2">
      <c r="A238" s="1" t="str">
        <f>LEFT(RIB_DATA!A238,4)&amp;"G"&amp;MID(RIB_DATA!A238,6,SEARCH("-",RIB_DATA!A238,1)-6)&amp;"-N/A"</f>
        <v>6028G42-N/A</v>
      </c>
      <c r="B238" s="1">
        <f>+RIB_DATA!B238*0%</f>
        <v>0</v>
      </c>
      <c r="C238" s="1">
        <f>+RIB_DATA!C238*0%</f>
        <v>0</v>
      </c>
      <c r="D238" s="1">
        <f>+RIB_DATA!D238*0%</f>
        <v>0</v>
      </c>
      <c r="E238" s="1">
        <f>+RIB_DATA!E238*0%</f>
        <v>0</v>
      </c>
      <c r="F238" s="1">
        <f>+RIB_DATA!F238*0%</f>
        <v>0</v>
      </c>
      <c r="G238" s="1">
        <f>+RIB_DATA!G238*0%</f>
        <v>0</v>
      </c>
      <c r="H238" s="1">
        <f>+RIB_DATA!H238*0%</f>
        <v>0</v>
      </c>
      <c r="I238" s="1">
        <f>+RIB_DATA!I238*0%</f>
        <v>0</v>
      </c>
      <c r="J238" s="1">
        <f>+RIB_DATA!J238*0%</f>
        <v>0</v>
      </c>
      <c r="K238" s="1">
        <f>+RIB_DATA!K238*0%</f>
        <v>0</v>
      </c>
      <c r="L238" s="1">
        <f>+RIB_DATA!L238*0%</f>
        <v>0</v>
      </c>
      <c r="N238" s="1" t="str">
        <f t="shared" si="14"/>
        <v>6028G42-N/A</v>
      </c>
      <c r="O238" s="10">
        <f t="shared" si="16"/>
        <v>0</v>
      </c>
      <c r="P238" s="10">
        <f t="shared" si="16"/>
        <v>0</v>
      </c>
      <c r="Q238" s="10">
        <f t="shared" si="16"/>
        <v>0</v>
      </c>
      <c r="R238" s="10">
        <f t="shared" si="16"/>
        <v>0</v>
      </c>
      <c r="S238" s="10">
        <f t="shared" si="16"/>
        <v>0</v>
      </c>
      <c r="T238" s="10">
        <f t="shared" si="16"/>
        <v>0</v>
      </c>
      <c r="U238" s="10">
        <f t="shared" si="15"/>
        <v>0</v>
      </c>
      <c r="V238" s="10">
        <f t="shared" si="15"/>
        <v>0</v>
      </c>
      <c r="W238" s="10">
        <f t="shared" si="15"/>
        <v>0</v>
      </c>
      <c r="X238" s="10">
        <f t="shared" si="15"/>
        <v>0</v>
      </c>
      <c r="Y238" s="10">
        <f t="shared" si="15"/>
        <v>0</v>
      </c>
    </row>
    <row r="239" spans="1:25" x14ac:dyDescent="0.2">
      <c r="A239" s="1" t="str">
        <f>LEFT(RIB_DATA!A239,4)&amp;"G"&amp;MID(RIB_DATA!A239,6,SEARCH("-",RIB_DATA!A239,1)-6)</f>
        <v>6028G48</v>
      </c>
      <c r="B239" s="1">
        <f>+RIB_DATA!B239*34%</f>
        <v>3.06</v>
      </c>
      <c r="C239" s="1">
        <f>+RIB_DATA!C239*34%</f>
        <v>10.88</v>
      </c>
      <c r="D239" s="1">
        <f>+RIB_DATA!D239*34%</f>
        <v>20.740000000000002</v>
      </c>
      <c r="E239" s="1">
        <f>+RIB_DATA!E239*34%</f>
        <v>32.64</v>
      </c>
      <c r="F239" s="1">
        <f>+RIB_DATA!F239*34%</f>
        <v>46.92</v>
      </c>
      <c r="G239" s="1">
        <f>+RIB_DATA!G239*34%</f>
        <v>0</v>
      </c>
      <c r="H239" s="1">
        <f>+RIB_DATA!H239*34%</f>
        <v>0</v>
      </c>
      <c r="I239" s="1">
        <f>+RIB_DATA!I239*34%</f>
        <v>0</v>
      </c>
      <c r="J239" s="1">
        <f>+RIB_DATA!J239*34%</f>
        <v>0</v>
      </c>
      <c r="K239" s="1">
        <f>+RIB_DATA!K239*34%</f>
        <v>0</v>
      </c>
      <c r="L239" s="1">
        <f>+RIB_DATA!L239*34%</f>
        <v>0</v>
      </c>
      <c r="N239" s="1" t="str">
        <f t="shared" si="14"/>
        <v>6028G48</v>
      </c>
      <c r="O239" s="10">
        <f t="shared" si="16"/>
        <v>3.06</v>
      </c>
      <c r="P239" s="10">
        <f t="shared" si="16"/>
        <v>10.88</v>
      </c>
      <c r="Q239" s="10">
        <f t="shared" si="16"/>
        <v>20.740000000000002</v>
      </c>
      <c r="R239" s="10">
        <f t="shared" si="16"/>
        <v>32.64</v>
      </c>
      <c r="S239" s="10">
        <f t="shared" si="16"/>
        <v>46.92</v>
      </c>
      <c r="T239" s="10">
        <f t="shared" si="16"/>
        <v>0</v>
      </c>
      <c r="U239" s="10">
        <f t="shared" si="15"/>
        <v>0</v>
      </c>
      <c r="V239" s="10">
        <f t="shared" si="15"/>
        <v>0</v>
      </c>
      <c r="W239" s="10">
        <f t="shared" si="15"/>
        <v>0</v>
      </c>
      <c r="X239" s="10">
        <f t="shared" si="15"/>
        <v>0</v>
      </c>
      <c r="Y239" s="10">
        <f t="shared" si="15"/>
        <v>0</v>
      </c>
    </row>
    <row r="240" spans="1:25" x14ac:dyDescent="0.2">
      <c r="A240" s="1" t="str">
        <f>LEFT(RIB_DATA!A240,4)&amp;"G"&amp;MID(RIB_DATA!A240,6,SEARCH("-",RIB_DATA!A240,1)-6)&amp;"-N/A"</f>
        <v>6028G60-N/A</v>
      </c>
      <c r="B240" s="1">
        <f>+RIB_DATA!B240*0%</f>
        <v>0</v>
      </c>
      <c r="C240" s="1">
        <f>+RIB_DATA!C240*0%</f>
        <v>0</v>
      </c>
      <c r="D240" s="1">
        <f>+RIB_DATA!D240*0%</f>
        <v>0</v>
      </c>
      <c r="E240" s="1">
        <f>+RIB_DATA!E240*0%</f>
        <v>0</v>
      </c>
      <c r="F240" s="1">
        <f>+RIB_DATA!F240*0%</f>
        <v>0</v>
      </c>
      <c r="G240" s="1">
        <f>+RIB_DATA!G240*0%</f>
        <v>0</v>
      </c>
      <c r="H240" s="1">
        <f>+RIB_DATA!H240*0%</f>
        <v>0</v>
      </c>
      <c r="I240" s="1">
        <f>+RIB_DATA!I240*0%</f>
        <v>0</v>
      </c>
      <c r="J240" s="1">
        <f>+RIB_DATA!J240*0%</f>
        <v>0</v>
      </c>
      <c r="K240" s="1">
        <f>+RIB_DATA!K240*0%</f>
        <v>0</v>
      </c>
      <c r="L240" s="1">
        <f>+RIB_DATA!L240*0%</f>
        <v>0</v>
      </c>
      <c r="N240" s="1" t="str">
        <f t="shared" si="14"/>
        <v>6028G60-N/A</v>
      </c>
      <c r="O240" s="10">
        <f t="shared" si="16"/>
        <v>0</v>
      </c>
      <c r="P240" s="10">
        <f t="shared" si="16"/>
        <v>0</v>
      </c>
      <c r="Q240" s="10">
        <f t="shared" si="16"/>
        <v>0</v>
      </c>
      <c r="R240" s="10">
        <f t="shared" si="16"/>
        <v>0</v>
      </c>
      <c r="S240" s="10">
        <f t="shared" si="16"/>
        <v>0</v>
      </c>
      <c r="T240" s="10">
        <f t="shared" si="16"/>
        <v>0</v>
      </c>
      <c r="U240" s="10">
        <f t="shared" si="15"/>
        <v>0</v>
      </c>
      <c r="V240" s="10">
        <f t="shared" si="15"/>
        <v>0</v>
      </c>
      <c r="W240" s="10">
        <f t="shared" si="15"/>
        <v>0</v>
      </c>
      <c r="X240" s="10">
        <f t="shared" si="15"/>
        <v>0</v>
      </c>
      <c r="Y240" s="10">
        <f t="shared" si="15"/>
        <v>0</v>
      </c>
    </row>
    <row r="241" spans="1:25" x14ac:dyDescent="0.2">
      <c r="A241" s="1" t="str">
        <f>LEFT(RIB_DATA!A241,4)&amp;"G"&amp;MID(RIB_DATA!A241,6,SEARCH("-",RIB_DATA!A241,1)-6)</f>
        <v>6028G60</v>
      </c>
      <c r="B241" s="1">
        <f>+RIB_DATA!B241*34%</f>
        <v>5.1000000000000005</v>
      </c>
      <c r="C241" s="1">
        <f>+RIB_DATA!C241*34%</f>
        <v>15.3</v>
      </c>
      <c r="D241" s="1">
        <f>+RIB_DATA!D241*34%</f>
        <v>27.200000000000003</v>
      </c>
      <c r="E241" s="1">
        <f>+RIB_DATA!E241*34%</f>
        <v>40.800000000000004</v>
      </c>
      <c r="F241" s="1">
        <f>+RIB_DATA!F241*34%</f>
        <v>56.1</v>
      </c>
      <c r="G241" s="1">
        <f>+RIB_DATA!G241*34%</f>
        <v>0</v>
      </c>
      <c r="H241" s="1">
        <f>+RIB_DATA!H241*34%</f>
        <v>0</v>
      </c>
      <c r="I241" s="1">
        <f>+RIB_DATA!I241*34%</f>
        <v>0</v>
      </c>
      <c r="J241" s="1">
        <f>+RIB_DATA!J241*34%</f>
        <v>0</v>
      </c>
      <c r="K241" s="1">
        <f>+RIB_DATA!K241*34%</f>
        <v>0</v>
      </c>
      <c r="L241" s="1">
        <f>+RIB_DATA!L241*34%</f>
        <v>0</v>
      </c>
      <c r="N241" s="1" t="str">
        <f t="shared" si="14"/>
        <v>6028G60</v>
      </c>
      <c r="O241" s="10">
        <f t="shared" si="16"/>
        <v>5.1000000000000005</v>
      </c>
      <c r="P241" s="10">
        <f t="shared" si="16"/>
        <v>15.3</v>
      </c>
      <c r="Q241" s="10">
        <f t="shared" si="16"/>
        <v>27.200000000000003</v>
      </c>
      <c r="R241" s="10">
        <f t="shared" si="16"/>
        <v>40.800000000000004</v>
      </c>
      <c r="S241" s="10">
        <f t="shared" si="16"/>
        <v>56.1</v>
      </c>
      <c r="T241" s="10">
        <f t="shared" si="16"/>
        <v>0</v>
      </c>
      <c r="U241" s="10">
        <f t="shared" si="15"/>
        <v>0</v>
      </c>
      <c r="V241" s="10">
        <f t="shared" si="15"/>
        <v>0</v>
      </c>
      <c r="W241" s="10">
        <f t="shared" si="15"/>
        <v>0</v>
      </c>
      <c r="X241" s="10">
        <f t="shared" si="15"/>
        <v>0</v>
      </c>
      <c r="Y241" s="10">
        <f t="shared" si="15"/>
        <v>0</v>
      </c>
    </row>
    <row r="242" spans="1:25" x14ac:dyDescent="0.2">
      <c r="A242" s="1" t="str">
        <f>LEFT(RIB_DATA!A242,4)&amp;"G"&amp;MID(RIB_DATA!A242,6,SEARCH("-",RIB_DATA!A242,1)-6)</f>
        <v>6028G76</v>
      </c>
      <c r="B242" s="1">
        <f>+RIB_DATA!B242*37%</f>
        <v>7.4</v>
      </c>
      <c r="C242" s="1">
        <f>+RIB_DATA!C242*37%</f>
        <v>20.72</v>
      </c>
      <c r="D242" s="1">
        <f>+RIB_DATA!D242*37%</f>
        <v>35.519999999999996</v>
      </c>
      <c r="E242" s="1">
        <f>+RIB_DATA!E242*37%</f>
        <v>51.43</v>
      </c>
      <c r="F242" s="1">
        <f>+RIB_DATA!F242*37%</f>
        <v>69.19</v>
      </c>
      <c r="G242" s="1">
        <f>+RIB_DATA!G242*37%</f>
        <v>0</v>
      </c>
      <c r="H242" s="1">
        <f>+RIB_DATA!H242*37%</f>
        <v>0</v>
      </c>
      <c r="I242" s="1">
        <f>+RIB_DATA!I242*37%</f>
        <v>0</v>
      </c>
      <c r="J242" s="1">
        <f>+RIB_DATA!J242*37%</f>
        <v>0</v>
      </c>
      <c r="K242" s="1">
        <f>+RIB_DATA!K242*37%</f>
        <v>0</v>
      </c>
      <c r="L242" s="1">
        <f>+RIB_DATA!L242*37%</f>
        <v>0</v>
      </c>
      <c r="N242" s="1" t="str">
        <f t="shared" si="14"/>
        <v>6028G76</v>
      </c>
      <c r="O242" s="10">
        <f t="shared" si="16"/>
        <v>7.4</v>
      </c>
      <c r="P242" s="10">
        <f t="shared" si="16"/>
        <v>20.72</v>
      </c>
      <c r="Q242" s="10">
        <f t="shared" si="16"/>
        <v>35.519999999999996</v>
      </c>
      <c r="R242" s="10">
        <f t="shared" si="16"/>
        <v>51.43</v>
      </c>
      <c r="S242" s="10">
        <f t="shared" si="16"/>
        <v>69.19</v>
      </c>
      <c r="T242" s="10">
        <f t="shared" si="16"/>
        <v>0</v>
      </c>
      <c r="U242" s="10">
        <f t="shared" si="15"/>
        <v>0</v>
      </c>
      <c r="V242" s="10">
        <f t="shared" si="15"/>
        <v>0</v>
      </c>
      <c r="W242" s="10">
        <f t="shared" si="15"/>
        <v>0</v>
      </c>
      <c r="X242" s="10">
        <f t="shared" si="15"/>
        <v>0</v>
      </c>
      <c r="Y242" s="10">
        <f t="shared" si="15"/>
        <v>0</v>
      </c>
    </row>
    <row r="243" spans="1:25" x14ac:dyDescent="0.2">
      <c r="A243" s="1" t="str">
        <f>LEFT(RIB_DATA!A243,4)&amp;"G"&amp;MID(RIB_DATA!A243,6,SEARCH("-",RIB_DATA!A243,1)-6)</f>
        <v>6028G101</v>
      </c>
      <c r="B243" s="1">
        <f>+RIB_DATA!B243*41%</f>
        <v>13.12</v>
      </c>
      <c r="C243" s="1">
        <f>+RIB_DATA!C243*41%</f>
        <v>32.39</v>
      </c>
      <c r="D243" s="1">
        <f>+RIB_DATA!D243*41%</f>
        <v>51.25</v>
      </c>
      <c r="E243" s="1">
        <f>+RIB_DATA!E243*41%</f>
        <v>70.929999999999993</v>
      </c>
      <c r="F243" s="1">
        <f>+RIB_DATA!F243*41%</f>
        <v>91.429999999999993</v>
      </c>
      <c r="G243" s="1">
        <f>+RIB_DATA!G243*41%</f>
        <v>0</v>
      </c>
      <c r="H243" s="1">
        <f>+RIB_DATA!H243*41%</f>
        <v>0</v>
      </c>
      <c r="I243" s="1">
        <f>+RIB_DATA!I243*41%</f>
        <v>0</v>
      </c>
      <c r="J243" s="1">
        <f>+RIB_DATA!J243*41%</f>
        <v>0</v>
      </c>
      <c r="K243" s="1">
        <f>+RIB_DATA!K243*41%</f>
        <v>0</v>
      </c>
      <c r="L243" s="1">
        <f>+RIB_DATA!L243*41%</f>
        <v>0</v>
      </c>
      <c r="N243" s="1" t="str">
        <f t="shared" si="14"/>
        <v>6028G101</v>
      </c>
      <c r="O243" s="10">
        <f t="shared" si="16"/>
        <v>13.12</v>
      </c>
      <c r="P243" s="10">
        <f t="shared" si="16"/>
        <v>32.39</v>
      </c>
      <c r="Q243" s="10">
        <f t="shared" si="16"/>
        <v>51.25</v>
      </c>
      <c r="R243" s="10">
        <f t="shared" si="16"/>
        <v>70.929999999999993</v>
      </c>
      <c r="S243" s="10">
        <f t="shared" si="16"/>
        <v>91.429999999999993</v>
      </c>
      <c r="T243" s="10">
        <f t="shared" si="16"/>
        <v>0</v>
      </c>
      <c r="U243" s="10">
        <f t="shared" si="15"/>
        <v>0</v>
      </c>
      <c r="V243" s="10">
        <f t="shared" si="15"/>
        <v>0</v>
      </c>
      <c r="W243" s="10">
        <f t="shared" si="15"/>
        <v>0</v>
      </c>
      <c r="X243" s="10">
        <f t="shared" si="15"/>
        <v>0</v>
      </c>
      <c r="Y243" s="10">
        <f t="shared" si="15"/>
        <v>0</v>
      </c>
    </row>
    <row r="244" spans="1:25" x14ac:dyDescent="0.2">
      <c r="A244" s="1" t="str">
        <f>LEFT(RIB_DATA!A244,4)&amp;"G"&amp;MID(RIB_DATA!A244,6,SEARCH("-",RIB_DATA!A244,1)-6)&amp;"-N/A"</f>
        <v>5528G33-N/A</v>
      </c>
      <c r="B244" s="1">
        <f>+RIB_DATA!B244*0%</f>
        <v>0</v>
      </c>
      <c r="C244" s="1">
        <f>+RIB_DATA!C244*0%</f>
        <v>0</v>
      </c>
      <c r="D244" s="1">
        <f>+RIB_DATA!D244*0%</f>
        <v>0</v>
      </c>
      <c r="E244" s="1">
        <f>+RIB_DATA!E244*0%</f>
        <v>0</v>
      </c>
      <c r="F244" s="1">
        <f>+RIB_DATA!F244*0%</f>
        <v>0</v>
      </c>
      <c r="G244" s="1">
        <f>+RIB_DATA!G244*0%</f>
        <v>0</v>
      </c>
      <c r="H244" s="1">
        <f>+RIB_DATA!H244*0%</f>
        <v>0</v>
      </c>
      <c r="I244" s="1">
        <f>+RIB_DATA!I244*0%</f>
        <v>0</v>
      </c>
      <c r="J244" s="1">
        <f>+RIB_DATA!J244*0%</f>
        <v>0</v>
      </c>
      <c r="K244" s="1">
        <f>+RIB_DATA!K244*0%</f>
        <v>0</v>
      </c>
      <c r="L244" s="1">
        <f>+RIB_DATA!L244*0%</f>
        <v>0</v>
      </c>
      <c r="N244" s="1" t="str">
        <f t="shared" si="14"/>
        <v>5528G33-N/A</v>
      </c>
      <c r="O244" s="10">
        <f t="shared" si="16"/>
        <v>0</v>
      </c>
      <c r="P244" s="10">
        <f t="shared" si="16"/>
        <v>0</v>
      </c>
      <c r="Q244" s="10">
        <f t="shared" si="16"/>
        <v>0</v>
      </c>
      <c r="R244" s="10">
        <f t="shared" si="16"/>
        <v>0</v>
      </c>
      <c r="S244" s="10">
        <f t="shared" si="16"/>
        <v>0</v>
      </c>
      <c r="T244" s="10">
        <f t="shared" si="16"/>
        <v>0</v>
      </c>
      <c r="U244" s="10">
        <f t="shared" si="15"/>
        <v>0</v>
      </c>
      <c r="V244" s="10">
        <f t="shared" si="15"/>
        <v>0</v>
      </c>
      <c r="W244" s="10">
        <f t="shared" si="15"/>
        <v>0</v>
      </c>
      <c r="X244" s="10">
        <f t="shared" si="15"/>
        <v>0</v>
      </c>
      <c r="Y244" s="10">
        <f t="shared" si="15"/>
        <v>0</v>
      </c>
    </row>
    <row r="245" spans="1:25" x14ac:dyDescent="0.2">
      <c r="A245" s="1" t="str">
        <f>LEFT(RIB_DATA!A245,4)&amp;"G"&amp;MID(RIB_DATA!A245,6,SEARCH("-",RIB_DATA!A245,1)-6)</f>
        <v>5528G33</v>
      </c>
      <c r="B245" s="1">
        <f>+RIB_DATA!B245*29%</f>
        <v>5.51</v>
      </c>
      <c r="C245" s="1">
        <f>+RIB_DATA!C245*29%</f>
        <v>12.76</v>
      </c>
      <c r="D245" s="1">
        <f>+RIB_DATA!D245*29%</f>
        <v>19.72</v>
      </c>
      <c r="E245" s="1">
        <f>+RIB_DATA!E245*29%</f>
        <v>26.68</v>
      </c>
      <c r="F245" s="1">
        <f>+RIB_DATA!F245*29%</f>
        <v>0</v>
      </c>
      <c r="G245" s="1">
        <f>+RIB_DATA!G245*29%</f>
        <v>0</v>
      </c>
      <c r="H245" s="1">
        <f>+RIB_DATA!H245*29%</f>
        <v>0</v>
      </c>
      <c r="I245" s="1">
        <f>+RIB_DATA!I245*29%</f>
        <v>0</v>
      </c>
      <c r="J245" s="1">
        <f>+RIB_DATA!J245*29%</f>
        <v>0</v>
      </c>
      <c r="K245" s="1">
        <f>+RIB_DATA!K245*29%</f>
        <v>0</v>
      </c>
      <c r="L245" s="1">
        <f>+RIB_DATA!L245*29%</f>
        <v>0</v>
      </c>
      <c r="N245" s="1" t="str">
        <f t="shared" si="14"/>
        <v>5528G33</v>
      </c>
      <c r="O245" s="10">
        <f t="shared" si="16"/>
        <v>5.51</v>
      </c>
      <c r="P245" s="10">
        <f t="shared" si="16"/>
        <v>12.76</v>
      </c>
      <c r="Q245" s="10">
        <f t="shared" si="16"/>
        <v>19.72</v>
      </c>
      <c r="R245" s="10">
        <f t="shared" si="16"/>
        <v>26.68</v>
      </c>
      <c r="S245" s="10">
        <f t="shared" si="16"/>
        <v>0</v>
      </c>
      <c r="T245" s="10">
        <f t="shared" si="16"/>
        <v>0</v>
      </c>
      <c r="U245" s="10">
        <f t="shared" si="15"/>
        <v>0</v>
      </c>
      <c r="V245" s="10">
        <f t="shared" si="15"/>
        <v>0</v>
      </c>
      <c r="W245" s="10">
        <f t="shared" si="15"/>
        <v>0</v>
      </c>
      <c r="X245" s="10">
        <f t="shared" si="15"/>
        <v>0</v>
      </c>
      <c r="Y245" s="10">
        <f t="shared" si="15"/>
        <v>0</v>
      </c>
    </row>
    <row r="246" spans="1:25" x14ac:dyDescent="0.2">
      <c r="A246" s="1" t="str">
        <f>LEFT(RIB_DATA!A246,4)&amp;"G"&amp;MID(RIB_DATA!A246,6,SEARCH("-",RIB_DATA!A246,1)-6)&amp;"-N/A"</f>
        <v>5528G42-N/A</v>
      </c>
      <c r="B246" s="1">
        <f>+RIB_DATA!B246*0%</f>
        <v>0</v>
      </c>
      <c r="C246" s="1">
        <f>+RIB_DATA!C246*0%</f>
        <v>0</v>
      </c>
      <c r="D246" s="1">
        <f>+RIB_DATA!D246*0%</f>
        <v>0</v>
      </c>
      <c r="E246" s="1">
        <f>+RIB_DATA!E246*0%</f>
        <v>0</v>
      </c>
      <c r="F246" s="1">
        <f>+RIB_DATA!F246*0%</f>
        <v>0</v>
      </c>
      <c r="G246" s="1">
        <f>+RIB_DATA!G246*0%</f>
        <v>0</v>
      </c>
      <c r="H246" s="1">
        <f>+RIB_DATA!H246*0%</f>
        <v>0</v>
      </c>
      <c r="I246" s="1">
        <f>+RIB_DATA!I246*0%</f>
        <v>0</v>
      </c>
      <c r="J246" s="1">
        <f>+RIB_DATA!J246*0%</f>
        <v>0</v>
      </c>
      <c r="K246" s="1">
        <f>+RIB_DATA!K246*0%</f>
        <v>0</v>
      </c>
      <c r="L246" s="1">
        <f>+RIB_DATA!L246*0%</f>
        <v>0</v>
      </c>
      <c r="N246" s="1" t="str">
        <f t="shared" si="14"/>
        <v>5528G42-N/A</v>
      </c>
      <c r="O246" s="10">
        <f t="shared" si="16"/>
        <v>0</v>
      </c>
      <c r="P246" s="10">
        <f t="shared" si="16"/>
        <v>0</v>
      </c>
      <c r="Q246" s="10">
        <f t="shared" si="16"/>
        <v>0</v>
      </c>
      <c r="R246" s="10">
        <f t="shared" si="16"/>
        <v>0</v>
      </c>
      <c r="S246" s="10">
        <f t="shared" si="16"/>
        <v>0</v>
      </c>
      <c r="T246" s="10">
        <f t="shared" si="16"/>
        <v>0</v>
      </c>
      <c r="U246" s="10">
        <f t="shared" si="15"/>
        <v>0</v>
      </c>
      <c r="V246" s="10">
        <f t="shared" si="15"/>
        <v>0</v>
      </c>
      <c r="W246" s="10">
        <f t="shared" si="15"/>
        <v>0</v>
      </c>
      <c r="X246" s="10">
        <f t="shared" si="15"/>
        <v>0</v>
      </c>
      <c r="Y246" s="10">
        <f t="shared" si="15"/>
        <v>0</v>
      </c>
    </row>
    <row r="247" spans="1:25" x14ac:dyDescent="0.2">
      <c r="A247" s="1" t="str">
        <f>LEFT(RIB_DATA!A247,4)&amp;"G"&amp;MID(RIB_DATA!A247,6,SEARCH("-",RIB_DATA!A247,1)-6)</f>
        <v>5528G48</v>
      </c>
      <c r="B247" s="1">
        <f>+RIB_DATA!B247*34%</f>
        <v>2.72</v>
      </c>
      <c r="C247" s="1">
        <f>+RIB_DATA!C247*34%</f>
        <v>10.540000000000001</v>
      </c>
      <c r="D247" s="1">
        <f>+RIB_DATA!D247*34%</f>
        <v>20.740000000000002</v>
      </c>
      <c r="E247" s="1">
        <f>+RIB_DATA!E247*34%</f>
        <v>33.32</v>
      </c>
      <c r="F247" s="1">
        <f>+RIB_DATA!F247*34%</f>
        <v>0</v>
      </c>
      <c r="G247" s="1">
        <f>+RIB_DATA!G247*34%</f>
        <v>0</v>
      </c>
      <c r="H247" s="1">
        <f>+RIB_DATA!H247*34%</f>
        <v>0</v>
      </c>
      <c r="I247" s="1">
        <f>+RIB_DATA!I247*34%</f>
        <v>0</v>
      </c>
      <c r="J247" s="1">
        <f>+RIB_DATA!J247*34%</f>
        <v>0</v>
      </c>
      <c r="K247" s="1">
        <f>+RIB_DATA!K247*34%</f>
        <v>0</v>
      </c>
      <c r="L247" s="1">
        <f>+RIB_DATA!L247*34%</f>
        <v>0</v>
      </c>
      <c r="N247" s="1" t="str">
        <f t="shared" si="14"/>
        <v>5528G48</v>
      </c>
      <c r="O247" s="10">
        <f t="shared" si="16"/>
        <v>2.72</v>
      </c>
      <c r="P247" s="10">
        <f t="shared" si="16"/>
        <v>10.540000000000001</v>
      </c>
      <c r="Q247" s="10">
        <f t="shared" si="16"/>
        <v>20.740000000000002</v>
      </c>
      <c r="R247" s="10">
        <f t="shared" si="16"/>
        <v>33.32</v>
      </c>
      <c r="S247" s="10">
        <f t="shared" si="16"/>
        <v>0</v>
      </c>
      <c r="T247" s="10">
        <f t="shared" si="16"/>
        <v>0</v>
      </c>
      <c r="U247" s="10">
        <f t="shared" si="15"/>
        <v>0</v>
      </c>
      <c r="V247" s="10">
        <f t="shared" si="15"/>
        <v>0</v>
      </c>
      <c r="W247" s="10">
        <f t="shared" si="15"/>
        <v>0</v>
      </c>
      <c r="X247" s="10">
        <f t="shared" si="15"/>
        <v>0</v>
      </c>
      <c r="Y247" s="10">
        <f t="shared" si="15"/>
        <v>0</v>
      </c>
    </row>
    <row r="248" spans="1:25" x14ac:dyDescent="0.2">
      <c r="A248" s="1" t="str">
        <f>LEFT(RIB_DATA!A248,4)&amp;"G"&amp;MID(RIB_DATA!A248,6,SEARCH("-",RIB_DATA!A248,1)-6)&amp;"-N/A"</f>
        <v>5528G60-N/A</v>
      </c>
      <c r="B248" s="1">
        <f>+RIB_DATA!B248*0%</f>
        <v>0</v>
      </c>
      <c r="C248" s="1">
        <f>+RIB_DATA!C248*0%</f>
        <v>0</v>
      </c>
      <c r="D248" s="1">
        <f>+RIB_DATA!D248*0%</f>
        <v>0</v>
      </c>
      <c r="E248" s="1">
        <f>+RIB_DATA!E248*0%</f>
        <v>0</v>
      </c>
      <c r="F248" s="1">
        <f>+RIB_DATA!F248*0%</f>
        <v>0</v>
      </c>
      <c r="G248" s="1">
        <f>+RIB_DATA!G248*0%</f>
        <v>0</v>
      </c>
      <c r="H248" s="1">
        <f>+RIB_DATA!H248*0%</f>
        <v>0</v>
      </c>
      <c r="I248" s="1">
        <f>+RIB_DATA!I248*0%</f>
        <v>0</v>
      </c>
      <c r="J248" s="1">
        <f>+RIB_DATA!J248*0%</f>
        <v>0</v>
      </c>
      <c r="K248" s="1">
        <f>+RIB_DATA!K248*0%</f>
        <v>0</v>
      </c>
      <c r="L248" s="1">
        <f>+RIB_DATA!L248*0%</f>
        <v>0</v>
      </c>
      <c r="N248" s="1" t="str">
        <f t="shared" si="14"/>
        <v>5528G60-N/A</v>
      </c>
      <c r="O248" s="10">
        <f t="shared" si="16"/>
        <v>0</v>
      </c>
      <c r="P248" s="10">
        <f t="shared" si="16"/>
        <v>0</v>
      </c>
      <c r="Q248" s="10">
        <f t="shared" si="16"/>
        <v>0</v>
      </c>
      <c r="R248" s="10">
        <f t="shared" si="16"/>
        <v>0</v>
      </c>
      <c r="S248" s="10">
        <f t="shared" si="16"/>
        <v>0</v>
      </c>
      <c r="T248" s="10">
        <f t="shared" si="16"/>
        <v>0</v>
      </c>
      <c r="U248" s="10">
        <f t="shared" si="15"/>
        <v>0</v>
      </c>
      <c r="V248" s="10">
        <f t="shared" si="15"/>
        <v>0</v>
      </c>
      <c r="W248" s="10">
        <f t="shared" si="15"/>
        <v>0</v>
      </c>
      <c r="X248" s="10">
        <f t="shared" si="15"/>
        <v>0</v>
      </c>
      <c r="Y248" s="10">
        <f t="shared" si="15"/>
        <v>0</v>
      </c>
    </row>
    <row r="249" spans="1:25" x14ac:dyDescent="0.2">
      <c r="A249" s="1" t="str">
        <f>LEFT(RIB_DATA!A249,4)&amp;"G"&amp;MID(RIB_DATA!A249,6,SEARCH("-",RIB_DATA!A249,1)-6)</f>
        <v>5528G60</v>
      </c>
      <c r="B249" s="1">
        <f>+RIB_DATA!B249*34%</f>
        <v>4.7600000000000007</v>
      </c>
      <c r="C249" s="1">
        <f>+RIB_DATA!C249*34%</f>
        <v>14.620000000000001</v>
      </c>
      <c r="D249" s="1">
        <f>+RIB_DATA!D249*34%</f>
        <v>26.520000000000003</v>
      </c>
      <c r="E249" s="1">
        <f>+RIB_DATA!E249*34%</f>
        <v>40.120000000000005</v>
      </c>
      <c r="F249" s="1">
        <f>+RIB_DATA!F249*34%</f>
        <v>0</v>
      </c>
      <c r="G249" s="1">
        <f>+RIB_DATA!G249*34%</f>
        <v>0</v>
      </c>
      <c r="H249" s="1">
        <f>+RIB_DATA!H249*34%</f>
        <v>0</v>
      </c>
      <c r="I249" s="1">
        <f>+RIB_DATA!I249*34%</f>
        <v>0</v>
      </c>
      <c r="J249" s="1">
        <f>+RIB_DATA!J249*34%</f>
        <v>0</v>
      </c>
      <c r="K249" s="1">
        <f>+RIB_DATA!K249*34%</f>
        <v>0</v>
      </c>
      <c r="L249" s="1">
        <f>+RIB_DATA!L249*34%</f>
        <v>0</v>
      </c>
      <c r="N249" s="1" t="str">
        <f t="shared" si="14"/>
        <v>5528G60</v>
      </c>
      <c r="O249" s="10">
        <f t="shared" si="16"/>
        <v>4.7600000000000007</v>
      </c>
      <c r="P249" s="10">
        <f t="shared" si="16"/>
        <v>14.620000000000001</v>
      </c>
      <c r="Q249" s="10">
        <f t="shared" si="16"/>
        <v>26.520000000000003</v>
      </c>
      <c r="R249" s="10">
        <f t="shared" si="16"/>
        <v>40.120000000000005</v>
      </c>
      <c r="S249" s="10">
        <f t="shared" si="16"/>
        <v>0</v>
      </c>
      <c r="T249" s="10">
        <f t="shared" si="16"/>
        <v>0</v>
      </c>
      <c r="U249" s="10">
        <f t="shared" si="15"/>
        <v>0</v>
      </c>
      <c r="V249" s="10">
        <f t="shared" si="15"/>
        <v>0</v>
      </c>
      <c r="W249" s="10">
        <f t="shared" si="15"/>
        <v>0</v>
      </c>
      <c r="X249" s="10">
        <f t="shared" si="15"/>
        <v>0</v>
      </c>
      <c r="Y249" s="10">
        <f t="shared" si="15"/>
        <v>0</v>
      </c>
    </row>
    <row r="250" spans="1:25" x14ac:dyDescent="0.2">
      <c r="A250" s="1" t="str">
        <f>LEFT(RIB_DATA!A250,4)&amp;"G"&amp;MID(RIB_DATA!A250,6,SEARCH("-",RIB_DATA!A250,1)-6)</f>
        <v>5528G76</v>
      </c>
      <c r="B250" s="1">
        <f>+RIB_DATA!B250*37%</f>
        <v>6.66</v>
      </c>
      <c r="C250" s="1">
        <f>+RIB_DATA!C250*37%</f>
        <v>19.61</v>
      </c>
      <c r="D250" s="1">
        <f>+RIB_DATA!D250*37%</f>
        <v>33.67</v>
      </c>
      <c r="E250" s="1">
        <f>+RIB_DATA!E250*37%</f>
        <v>49.95</v>
      </c>
      <c r="F250" s="1">
        <f>+RIB_DATA!F250*37%</f>
        <v>0</v>
      </c>
      <c r="G250" s="1">
        <f>+RIB_DATA!G250*37%</f>
        <v>0</v>
      </c>
      <c r="H250" s="1">
        <f>+RIB_DATA!H250*37%</f>
        <v>0</v>
      </c>
      <c r="I250" s="1">
        <f>+RIB_DATA!I250*37%</f>
        <v>0</v>
      </c>
      <c r="J250" s="1">
        <f>+RIB_DATA!J250*37%</f>
        <v>0</v>
      </c>
      <c r="K250" s="1">
        <f>+RIB_DATA!K250*37%</f>
        <v>0</v>
      </c>
      <c r="L250" s="1">
        <f>+RIB_DATA!L250*37%</f>
        <v>0</v>
      </c>
      <c r="N250" s="1" t="str">
        <f t="shared" si="14"/>
        <v>5528G76</v>
      </c>
      <c r="O250" s="10">
        <f t="shared" si="16"/>
        <v>6.66</v>
      </c>
      <c r="P250" s="10">
        <f t="shared" si="16"/>
        <v>19.61</v>
      </c>
      <c r="Q250" s="10">
        <f t="shared" si="16"/>
        <v>33.67</v>
      </c>
      <c r="R250" s="10">
        <f t="shared" si="16"/>
        <v>49.95</v>
      </c>
      <c r="S250" s="10">
        <f t="shared" si="16"/>
        <v>0</v>
      </c>
      <c r="T250" s="10">
        <f t="shared" si="16"/>
        <v>0</v>
      </c>
      <c r="U250" s="10">
        <f t="shared" si="15"/>
        <v>0</v>
      </c>
      <c r="V250" s="10">
        <f t="shared" si="15"/>
        <v>0</v>
      </c>
      <c r="W250" s="10">
        <f t="shared" si="15"/>
        <v>0</v>
      </c>
      <c r="X250" s="10">
        <f t="shared" si="15"/>
        <v>0</v>
      </c>
      <c r="Y250" s="10">
        <f t="shared" si="15"/>
        <v>0</v>
      </c>
    </row>
    <row r="251" spans="1:25" x14ac:dyDescent="0.2">
      <c r="A251" s="1" t="str">
        <f>LEFT(RIB_DATA!A251,4)&amp;"G"&amp;MID(RIB_DATA!A251,6,SEARCH("-",RIB_DATA!A251,1)-6)</f>
        <v>5528G101</v>
      </c>
      <c r="B251" s="1">
        <f>+RIB_DATA!B251*41%</f>
        <v>11.479999999999999</v>
      </c>
      <c r="C251" s="1">
        <f>+RIB_DATA!C251*41%</f>
        <v>29.52</v>
      </c>
      <c r="D251" s="1">
        <f>+RIB_DATA!D251*41%</f>
        <v>47.559999999999995</v>
      </c>
      <c r="E251" s="1">
        <f>+RIB_DATA!E251*41%</f>
        <v>66.42</v>
      </c>
      <c r="F251" s="1">
        <f>+RIB_DATA!F251*41%</f>
        <v>0</v>
      </c>
      <c r="G251" s="1">
        <f>+RIB_DATA!G251*41%</f>
        <v>0</v>
      </c>
      <c r="H251" s="1">
        <f>+RIB_DATA!H251*41%</f>
        <v>0</v>
      </c>
      <c r="I251" s="1">
        <f>+RIB_DATA!I251*41%</f>
        <v>0</v>
      </c>
      <c r="J251" s="1">
        <f>+RIB_DATA!J251*41%</f>
        <v>0</v>
      </c>
      <c r="K251" s="1">
        <f>+RIB_DATA!K251*41%</f>
        <v>0</v>
      </c>
      <c r="L251" s="1">
        <f>+RIB_DATA!L251*41%</f>
        <v>0</v>
      </c>
      <c r="N251" s="1" t="str">
        <f t="shared" si="14"/>
        <v>5528G101</v>
      </c>
      <c r="O251" s="10">
        <f t="shared" si="16"/>
        <v>11.479999999999999</v>
      </c>
      <c r="P251" s="10">
        <f t="shared" si="16"/>
        <v>29.52</v>
      </c>
      <c r="Q251" s="10">
        <f t="shared" si="16"/>
        <v>47.559999999999995</v>
      </c>
      <c r="R251" s="10">
        <f t="shared" si="16"/>
        <v>66.42</v>
      </c>
      <c r="S251" s="10">
        <f t="shared" si="16"/>
        <v>0</v>
      </c>
      <c r="T251" s="10">
        <f t="shared" si="16"/>
        <v>0</v>
      </c>
      <c r="U251" s="10">
        <f t="shared" si="15"/>
        <v>0</v>
      </c>
      <c r="V251" s="10">
        <f t="shared" si="15"/>
        <v>0</v>
      </c>
      <c r="W251" s="10">
        <f t="shared" si="15"/>
        <v>0</v>
      </c>
      <c r="X251" s="10">
        <f t="shared" si="15"/>
        <v>0</v>
      </c>
      <c r="Y251" s="10">
        <f t="shared" si="15"/>
        <v>0</v>
      </c>
    </row>
    <row r="252" spans="1:25" x14ac:dyDescent="0.2">
      <c r="A252" s="1" t="str">
        <f>LEFT(RIB_DATA!A252,4)&amp;"G"&amp;MID(RIB_DATA!A252,6,SEARCH("-",RIB_DATA!A252,1)-6)&amp;"-N/A"</f>
        <v>5028G33-N/A</v>
      </c>
      <c r="B252" s="1">
        <f>+RIB_DATA!B252*0%</f>
        <v>0</v>
      </c>
      <c r="C252" s="1">
        <f>+RIB_DATA!C252*0%</f>
        <v>0</v>
      </c>
      <c r="D252" s="1">
        <f>+RIB_DATA!D252*0%</f>
        <v>0</v>
      </c>
      <c r="E252" s="1">
        <f>+RIB_DATA!E252*0%</f>
        <v>0</v>
      </c>
      <c r="F252" s="1">
        <f>+RIB_DATA!F252*0%</f>
        <v>0</v>
      </c>
      <c r="G252" s="1">
        <f>+RIB_DATA!G252*0%</f>
        <v>0</v>
      </c>
      <c r="H252" s="1">
        <f>+RIB_DATA!H252*0%</f>
        <v>0</v>
      </c>
      <c r="I252" s="1">
        <f>+RIB_DATA!I252*0%</f>
        <v>0</v>
      </c>
      <c r="J252" s="1">
        <f>+RIB_DATA!J252*0%</f>
        <v>0</v>
      </c>
      <c r="K252" s="1">
        <f>+RIB_DATA!K252*0%</f>
        <v>0</v>
      </c>
      <c r="L252" s="1">
        <f>+RIB_DATA!L252*0%</f>
        <v>0</v>
      </c>
      <c r="N252" s="1" t="str">
        <f t="shared" si="14"/>
        <v>5028G33-N/A</v>
      </c>
      <c r="O252" s="10">
        <f t="shared" si="16"/>
        <v>0</v>
      </c>
      <c r="P252" s="10">
        <f t="shared" si="16"/>
        <v>0</v>
      </c>
      <c r="Q252" s="10">
        <f t="shared" si="16"/>
        <v>0</v>
      </c>
      <c r="R252" s="10">
        <f t="shared" si="16"/>
        <v>0</v>
      </c>
      <c r="S252" s="10">
        <f t="shared" si="16"/>
        <v>0</v>
      </c>
      <c r="T252" s="10">
        <f t="shared" si="16"/>
        <v>0</v>
      </c>
      <c r="U252" s="10">
        <f t="shared" si="15"/>
        <v>0</v>
      </c>
      <c r="V252" s="10">
        <f t="shared" si="15"/>
        <v>0</v>
      </c>
      <c r="W252" s="10">
        <f t="shared" si="15"/>
        <v>0</v>
      </c>
      <c r="X252" s="10">
        <f t="shared" si="15"/>
        <v>0</v>
      </c>
      <c r="Y252" s="10">
        <f t="shared" si="15"/>
        <v>0</v>
      </c>
    </row>
    <row r="253" spans="1:25" x14ac:dyDescent="0.2">
      <c r="A253" s="1" t="str">
        <f>LEFT(RIB_DATA!A253,4)&amp;"G"&amp;MID(RIB_DATA!A253,6,SEARCH("-",RIB_DATA!A253,1)-6)</f>
        <v>5028G33</v>
      </c>
      <c r="B253" s="1">
        <f>+RIB_DATA!B253*29%</f>
        <v>4.6399999999999997</v>
      </c>
      <c r="C253" s="1">
        <f>+RIB_DATA!C253*29%</f>
        <v>11.309999999999999</v>
      </c>
      <c r="D253" s="1">
        <f>+RIB_DATA!D253*29%</f>
        <v>17.98</v>
      </c>
      <c r="E253" s="1">
        <f>+RIB_DATA!E253*29%</f>
        <v>0</v>
      </c>
      <c r="F253" s="1">
        <f>+RIB_DATA!F253*29%</f>
        <v>0</v>
      </c>
      <c r="G253" s="1">
        <f>+RIB_DATA!G253*29%</f>
        <v>0</v>
      </c>
      <c r="H253" s="1">
        <f>+RIB_DATA!H253*29%</f>
        <v>0</v>
      </c>
      <c r="I253" s="1">
        <f>+RIB_DATA!I253*29%</f>
        <v>0</v>
      </c>
      <c r="J253" s="1">
        <f>+RIB_DATA!J253*29%</f>
        <v>0</v>
      </c>
      <c r="K253" s="1">
        <f>+RIB_DATA!K253*29%</f>
        <v>0</v>
      </c>
      <c r="L253" s="1">
        <f>+RIB_DATA!L253*29%</f>
        <v>0</v>
      </c>
      <c r="N253" s="1" t="str">
        <f t="shared" si="14"/>
        <v>5028G33</v>
      </c>
      <c r="O253" s="10">
        <f t="shared" si="16"/>
        <v>4.6399999999999997</v>
      </c>
      <c r="P253" s="10">
        <f t="shared" si="16"/>
        <v>11.309999999999999</v>
      </c>
      <c r="Q253" s="10">
        <f t="shared" si="16"/>
        <v>17.98</v>
      </c>
      <c r="R253" s="10">
        <f t="shared" si="16"/>
        <v>0</v>
      </c>
      <c r="S253" s="10">
        <f t="shared" si="16"/>
        <v>0</v>
      </c>
      <c r="T253" s="10">
        <f t="shared" si="16"/>
        <v>0</v>
      </c>
      <c r="U253" s="10">
        <f t="shared" si="15"/>
        <v>0</v>
      </c>
      <c r="V253" s="10">
        <f t="shared" si="15"/>
        <v>0</v>
      </c>
      <c r="W253" s="10">
        <f t="shared" si="15"/>
        <v>0</v>
      </c>
      <c r="X253" s="10">
        <f t="shared" si="15"/>
        <v>0</v>
      </c>
      <c r="Y253" s="10">
        <f t="shared" si="15"/>
        <v>0</v>
      </c>
    </row>
    <row r="254" spans="1:25" x14ac:dyDescent="0.2">
      <c r="A254" s="1" t="str">
        <f>LEFT(RIB_DATA!A254,4)&amp;"G"&amp;MID(RIB_DATA!A254,6,SEARCH("-",RIB_DATA!A254,1)-6)&amp;"-N/A"</f>
        <v>5028G42-N/A</v>
      </c>
      <c r="B254" s="1">
        <f>+RIB_DATA!B254*0%</f>
        <v>0</v>
      </c>
      <c r="C254" s="1">
        <f>+RIB_DATA!C254*0%</f>
        <v>0</v>
      </c>
      <c r="D254" s="1">
        <f>+RIB_DATA!D254*0%</f>
        <v>0</v>
      </c>
      <c r="E254" s="1">
        <f>+RIB_DATA!E254*0%</f>
        <v>0</v>
      </c>
      <c r="F254" s="1">
        <f>+RIB_DATA!F254*0%</f>
        <v>0</v>
      </c>
      <c r="G254" s="1">
        <f>+RIB_DATA!G254*0%</f>
        <v>0</v>
      </c>
      <c r="H254" s="1">
        <f>+RIB_DATA!H254*0%</f>
        <v>0</v>
      </c>
      <c r="I254" s="1">
        <f>+RIB_DATA!I254*0%</f>
        <v>0</v>
      </c>
      <c r="J254" s="1">
        <f>+RIB_DATA!J254*0%</f>
        <v>0</v>
      </c>
      <c r="K254" s="1">
        <f>+RIB_DATA!K254*0%</f>
        <v>0</v>
      </c>
      <c r="L254" s="1">
        <f>+RIB_DATA!L254*0%</f>
        <v>0</v>
      </c>
      <c r="N254" s="1" t="str">
        <f t="shared" si="14"/>
        <v>5028G42-N/A</v>
      </c>
      <c r="O254" s="10">
        <f t="shared" si="16"/>
        <v>0</v>
      </c>
      <c r="P254" s="10">
        <f t="shared" si="16"/>
        <v>0</v>
      </c>
      <c r="Q254" s="10">
        <f t="shared" si="16"/>
        <v>0</v>
      </c>
      <c r="R254" s="10">
        <f t="shared" si="16"/>
        <v>0</v>
      </c>
      <c r="S254" s="10">
        <f t="shared" si="16"/>
        <v>0</v>
      </c>
      <c r="T254" s="10">
        <f t="shared" si="16"/>
        <v>0</v>
      </c>
      <c r="U254" s="10">
        <f t="shared" si="15"/>
        <v>0</v>
      </c>
      <c r="V254" s="10">
        <f t="shared" si="15"/>
        <v>0</v>
      </c>
      <c r="W254" s="10">
        <f t="shared" si="15"/>
        <v>0</v>
      </c>
      <c r="X254" s="10">
        <f t="shared" si="15"/>
        <v>0</v>
      </c>
      <c r="Y254" s="10">
        <f t="shared" si="15"/>
        <v>0</v>
      </c>
    </row>
    <row r="255" spans="1:25" x14ac:dyDescent="0.2">
      <c r="A255" s="1" t="str">
        <f>LEFT(RIB_DATA!A255,4)&amp;"G"&amp;MID(RIB_DATA!A255,6,SEARCH("-",RIB_DATA!A255,1)-6)</f>
        <v>5028G48</v>
      </c>
      <c r="B255" s="1">
        <f>+RIB_DATA!B255*34%</f>
        <v>2.72</v>
      </c>
      <c r="C255" s="1">
        <f>+RIB_DATA!C255*34%</f>
        <v>10.540000000000001</v>
      </c>
      <c r="D255" s="1">
        <f>+RIB_DATA!D255*34%</f>
        <v>20.740000000000002</v>
      </c>
      <c r="E255" s="1">
        <f>+RIB_DATA!E255*34%</f>
        <v>0</v>
      </c>
      <c r="F255" s="1">
        <f>+RIB_DATA!F255*34%</f>
        <v>0</v>
      </c>
      <c r="G255" s="1">
        <f>+RIB_DATA!G255*34%</f>
        <v>0</v>
      </c>
      <c r="H255" s="1">
        <f>+RIB_DATA!H255*34%</f>
        <v>0</v>
      </c>
      <c r="I255" s="1">
        <f>+RIB_DATA!I255*34%</f>
        <v>0</v>
      </c>
      <c r="J255" s="1">
        <f>+RIB_DATA!J255*34%</f>
        <v>0</v>
      </c>
      <c r="K255" s="1">
        <f>+RIB_DATA!K255*34%</f>
        <v>0</v>
      </c>
      <c r="L255" s="1">
        <f>+RIB_DATA!L255*34%</f>
        <v>0</v>
      </c>
      <c r="N255" s="1" t="str">
        <f t="shared" si="14"/>
        <v>5028G48</v>
      </c>
      <c r="O255" s="10">
        <f t="shared" si="16"/>
        <v>2.72</v>
      </c>
      <c r="P255" s="10">
        <f t="shared" si="16"/>
        <v>10.540000000000001</v>
      </c>
      <c r="Q255" s="10">
        <f t="shared" si="16"/>
        <v>20.740000000000002</v>
      </c>
      <c r="R255" s="10">
        <f t="shared" si="16"/>
        <v>0</v>
      </c>
      <c r="S255" s="10">
        <f t="shared" si="16"/>
        <v>0</v>
      </c>
      <c r="T255" s="10">
        <f t="shared" si="16"/>
        <v>0</v>
      </c>
      <c r="U255" s="10">
        <f t="shared" si="15"/>
        <v>0</v>
      </c>
      <c r="V255" s="10">
        <f t="shared" si="15"/>
        <v>0</v>
      </c>
      <c r="W255" s="10">
        <f t="shared" si="15"/>
        <v>0</v>
      </c>
      <c r="X255" s="10">
        <f t="shared" si="15"/>
        <v>0</v>
      </c>
      <c r="Y255" s="10">
        <f t="shared" si="15"/>
        <v>0</v>
      </c>
    </row>
    <row r="256" spans="1:25" x14ac:dyDescent="0.2">
      <c r="A256" s="1" t="str">
        <f>LEFT(RIB_DATA!A256,4)&amp;"G"&amp;MID(RIB_DATA!A256,6,SEARCH("-",RIB_DATA!A256,1)-6)&amp;"-N/A"</f>
        <v>5028G60-N/A</v>
      </c>
      <c r="B256" s="1">
        <f>+RIB_DATA!B256*0%</f>
        <v>0</v>
      </c>
      <c r="C256" s="1">
        <f>+RIB_DATA!C256*0%</f>
        <v>0</v>
      </c>
      <c r="D256" s="1">
        <f>+RIB_DATA!D256*0%</f>
        <v>0</v>
      </c>
      <c r="E256" s="1">
        <f>+RIB_DATA!E256*0%</f>
        <v>0</v>
      </c>
      <c r="F256" s="1">
        <f>+RIB_DATA!F256*0%</f>
        <v>0</v>
      </c>
      <c r="G256" s="1">
        <f>+RIB_DATA!G256*0%</f>
        <v>0</v>
      </c>
      <c r="H256" s="1">
        <f>+RIB_DATA!H256*0%</f>
        <v>0</v>
      </c>
      <c r="I256" s="1">
        <f>+RIB_DATA!I256*0%</f>
        <v>0</v>
      </c>
      <c r="J256" s="1">
        <f>+RIB_DATA!J256*0%</f>
        <v>0</v>
      </c>
      <c r="K256" s="1">
        <f>+RIB_DATA!K256*0%</f>
        <v>0</v>
      </c>
      <c r="L256" s="1">
        <f>+RIB_DATA!L256*0%</f>
        <v>0</v>
      </c>
      <c r="N256" s="1" t="str">
        <f t="shared" si="14"/>
        <v>5028G60-N/A</v>
      </c>
      <c r="O256" s="10">
        <f t="shared" si="16"/>
        <v>0</v>
      </c>
      <c r="P256" s="10">
        <f t="shared" si="16"/>
        <v>0</v>
      </c>
      <c r="Q256" s="10">
        <f t="shared" si="16"/>
        <v>0</v>
      </c>
      <c r="R256" s="10">
        <f t="shared" si="16"/>
        <v>0</v>
      </c>
      <c r="S256" s="10">
        <f t="shared" si="16"/>
        <v>0</v>
      </c>
      <c r="T256" s="10">
        <f t="shared" si="16"/>
        <v>0</v>
      </c>
      <c r="U256" s="10">
        <f t="shared" si="15"/>
        <v>0</v>
      </c>
      <c r="V256" s="10">
        <f t="shared" si="15"/>
        <v>0</v>
      </c>
      <c r="W256" s="10">
        <f t="shared" si="15"/>
        <v>0</v>
      </c>
      <c r="X256" s="10">
        <f t="shared" si="15"/>
        <v>0</v>
      </c>
      <c r="Y256" s="10">
        <f t="shared" si="15"/>
        <v>0</v>
      </c>
    </row>
    <row r="257" spans="1:25" x14ac:dyDescent="0.2">
      <c r="A257" s="1" t="str">
        <f>LEFT(RIB_DATA!A257,4)&amp;"G"&amp;MID(RIB_DATA!A257,6,SEARCH("-",RIB_DATA!A257,1)-6)</f>
        <v>5028G60</v>
      </c>
      <c r="B257" s="1">
        <f>+RIB_DATA!B257*34%</f>
        <v>4.08</v>
      </c>
      <c r="C257" s="1">
        <f>+RIB_DATA!C257*34%</f>
        <v>13.940000000000001</v>
      </c>
      <c r="D257" s="1">
        <f>+RIB_DATA!D257*34%</f>
        <v>25.840000000000003</v>
      </c>
      <c r="E257" s="1">
        <f>+RIB_DATA!E257*34%</f>
        <v>0</v>
      </c>
      <c r="F257" s="1">
        <f>+RIB_DATA!F257*34%</f>
        <v>0</v>
      </c>
      <c r="G257" s="1">
        <f>+RIB_DATA!G257*34%</f>
        <v>0</v>
      </c>
      <c r="H257" s="1">
        <f>+RIB_DATA!H257*34%</f>
        <v>0</v>
      </c>
      <c r="I257" s="1">
        <f>+RIB_DATA!I257*34%</f>
        <v>0</v>
      </c>
      <c r="J257" s="1">
        <f>+RIB_DATA!J257*34%</f>
        <v>0</v>
      </c>
      <c r="K257" s="1">
        <f>+RIB_DATA!K257*34%</f>
        <v>0</v>
      </c>
      <c r="L257" s="1">
        <f>+RIB_DATA!L257*34%</f>
        <v>0</v>
      </c>
      <c r="N257" s="1" t="str">
        <f t="shared" si="14"/>
        <v>5028G60</v>
      </c>
      <c r="O257" s="10">
        <f t="shared" si="16"/>
        <v>4.08</v>
      </c>
      <c r="P257" s="10">
        <f t="shared" si="16"/>
        <v>13.940000000000001</v>
      </c>
      <c r="Q257" s="10">
        <f t="shared" si="16"/>
        <v>25.840000000000003</v>
      </c>
      <c r="R257" s="10">
        <f t="shared" si="16"/>
        <v>0</v>
      </c>
      <c r="S257" s="10">
        <f t="shared" si="16"/>
        <v>0</v>
      </c>
      <c r="T257" s="10">
        <f t="shared" si="16"/>
        <v>0</v>
      </c>
      <c r="U257" s="10">
        <f t="shared" si="15"/>
        <v>0</v>
      </c>
      <c r="V257" s="10">
        <f t="shared" si="15"/>
        <v>0</v>
      </c>
      <c r="W257" s="10">
        <f t="shared" si="15"/>
        <v>0</v>
      </c>
      <c r="X257" s="10">
        <f t="shared" si="15"/>
        <v>0</v>
      </c>
      <c r="Y257" s="10">
        <f t="shared" si="15"/>
        <v>0</v>
      </c>
    </row>
    <row r="258" spans="1:25" x14ac:dyDescent="0.2">
      <c r="A258" s="1" t="str">
        <f>LEFT(RIB_DATA!A258,4)&amp;"G"&amp;MID(RIB_DATA!A258,6,SEARCH("-",RIB_DATA!A258,1)-6)</f>
        <v>5028G76</v>
      </c>
      <c r="B258" s="1">
        <f>+RIB_DATA!B258*37%</f>
        <v>5.92</v>
      </c>
      <c r="C258" s="1">
        <f>+RIB_DATA!C258*37%</f>
        <v>18.13</v>
      </c>
      <c r="D258" s="1">
        <f>+RIB_DATA!D258*37%</f>
        <v>32.19</v>
      </c>
      <c r="E258" s="1">
        <f>+RIB_DATA!E258*37%</f>
        <v>0</v>
      </c>
      <c r="F258" s="1">
        <f>+RIB_DATA!F258*37%</f>
        <v>0</v>
      </c>
      <c r="G258" s="1">
        <f>+RIB_DATA!G258*37%</f>
        <v>0</v>
      </c>
      <c r="H258" s="1">
        <f>+RIB_DATA!H258*37%</f>
        <v>0</v>
      </c>
      <c r="I258" s="1">
        <f>+RIB_DATA!I258*37%</f>
        <v>0</v>
      </c>
      <c r="J258" s="1">
        <f>+RIB_DATA!J258*37%</f>
        <v>0</v>
      </c>
      <c r="K258" s="1">
        <f>+RIB_DATA!K258*37%</f>
        <v>0</v>
      </c>
      <c r="L258" s="1">
        <f>+RIB_DATA!L258*37%</f>
        <v>0</v>
      </c>
      <c r="N258" s="1" t="str">
        <f t="shared" si="14"/>
        <v>5028G76</v>
      </c>
      <c r="O258" s="10">
        <f t="shared" si="16"/>
        <v>5.92</v>
      </c>
      <c r="P258" s="10">
        <f t="shared" si="16"/>
        <v>18.13</v>
      </c>
      <c r="Q258" s="10">
        <f t="shared" si="16"/>
        <v>32.19</v>
      </c>
      <c r="R258" s="10">
        <f t="shared" si="16"/>
        <v>0</v>
      </c>
      <c r="S258" s="10">
        <f t="shared" si="16"/>
        <v>0</v>
      </c>
      <c r="T258" s="10">
        <f t="shared" si="16"/>
        <v>0</v>
      </c>
      <c r="U258" s="10">
        <f t="shared" si="15"/>
        <v>0</v>
      </c>
      <c r="V258" s="10">
        <f t="shared" si="15"/>
        <v>0</v>
      </c>
      <c r="W258" s="10">
        <f t="shared" si="15"/>
        <v>0</v>
      </c>
      <c r="X258" s="10">
        <f t="shared" si="15"/>
        <v>0</v>
      </c>
      <c r="Y258" s="10">
        <f t="shared" si="15"/>
        <v>0</v>
      </c>
    </row>
    <row r="259" spans="1:25" x14ac:dyDescent="0.2">
      <c r="A259" s="1" t="str">
        <f>LEFT(RIB_DATA!A259,4)&amp;"G"&amp;MID(RIB_DATA!A259,6,SEARCH("-",RIB_DATA!A259,1)-6)</f>
        <v>5028G101</v>
      </c>
      <c r="B259" s="1">
        <f>+RIB_DATA!B259*41%</f>
        <v>9.84</v>
      </c>
      <c r="C259" s="1">
        <f>+RIB_DATA!C259*41%</f>
        <v>26.24</v>
      </c>
      <c r="D259" s="1">
        <f>+RIB_DATA!D259*41%</f>
        <v>43.46</v>
      </c>
      <c r="E259" s="1">
        <f>+RIB_DATA!E259*41%</f>
        <v>0</v>
      </c>
      <c r="F259" s="1">
        <f>+RIB_DATA!F259*41%</f>
        <v>0</v>
      </c>
      <c r="G259" s="1">
        <f>+RIB_DATA!G259*41%</f>
        <v>0</v>
      </c>
      <c r="H259" s="1">
        <f>+RIB_DATA!H259*41%</f>
        <v>0</v>
      </c>
      <c r="I259" s="1">
        <f>+RIB_DATA!I259*41%</f>
        <v>0</v>
      </c>
      <c r="J259" s="1">
        <f>+RIB_DATA!J259*41%</f>
        <v>0</v>
      </c>
      <c r="K259" s="1">
        <f>+RIB_DATA!K259*41%</f>
        <v>0</v>
      </c>
      <c r="L259" s="1">
        <f>+RIB_DATA!L259*41%</f>
        <v>0</v>
      </c>
      <c r="N259" s="1" t="str">
        <f t="shared" si="14"/>
        <v>5028G101</v>
      </c>
      <c r="O259" s="10">
        <f t="shared" si="16"/>
        <v>9.84</v>
      </c>
      <c r="P259" s="10">
        <f t="shared" si="16"/>
        <v>26.24</v>
      </c>
      <c r="Q259" s="10">
        <f t="shared" si="16"/>
        <v>43.46</v>
      </c>
      <c r="R259" s="10">
        <f t="shared" si="16"/>
        <v>0</v>
      </c>
      <c r="S259" s="10">
        <f t="shared" si="16"/>
        <v>0</v>
      </c>
      <c r="T259" s="10">
        <f t="shared" si="16"/>
        <v>0</v>
      </c>
      <c r="U259" s="10">
        <f t="shared" si="15"/>
        <v>0</v>
      </c>
      <c r="V259" s="10">
        <f t="shared" si="15"/>
        <v>0</v>
      </c>
      <c r="W259" s="10">
        <f t="shared" si="15"/>
        <v>0</v>
      </c>
      <c r="X259" s="10">
        <f t="shared" si="15"/>
        <v>0</v>
      </c>
      <c r="Y259" s="10">
        <f t="shared" si="15"/>
        <v>0</v>
      </c>
    </row>
    <row r="260" spans="1:25" x14ac:dyDescent="0.2">
      <c r="A260" s="1" t="str">
        <f>LEFT(RIB_DATA!A260,4)&amp;"G"&amp;MID(RIB_DATA!A260,6,SEARCH("-",RIB_DATA!A260,1)-6)&amp;"-N/A"</f>
        <v>4528G33-N/A</v>
      </c>
      <c r="B260" s="1">
        <f>+RIB_DATA!B260*0%</f>
        <v>0</v>
      </c>
      <c r="C260" s="1">
        <f>+RIB_DATA!C260*0%</f>
        <v>0</v>
      </c>
      <c r="D260" s="1">
        <f>+RIB_DATA!D260*0%</f>
        <v>0</v>
      </c>
      <c r="E260" s="1">
        <f>+RIB_DATA!E260*0%</f>
        <v>0</v>
      </c>
      <c r="F260" s="1">
        <f>+RIB_DATA!F260*0%</f>
        <v>0</v>
      </c>
      <c r="G260" s="1">
        <f>+RIB_DATA!G260*0%</f>
        <v>0</v>
      </c>
      <c r="H260" s="1">
        <f>+RIB_DATA!H260*0%</f>
        <v>0</v>
      </c>
      <c r="I260" s="1">
        <f>+RIB_DATA!I260*0%</f>
        <v>0</v>
      </c>
      <c r="J260" s="1">
        <f>+RIB_DATA!J260*0%</f>
        <v>0</v>
      </c>
      <c r="K260" s="1">
        <f>+RIB_DATA!K260*0%</f>
        <v>0</v>
      </c>
      <c r="L260" s="1">
        <f>+RIB_DATA!L260*0%</f>
        <v>0</v>
      </c>
      <c r="N260" s="1" t="str">
        <f t="shared" si="14"/>
        <v>4528G33-N/A</v>
      </c>
      <c r="O260" s="10">
        <f t="shared" si="16"/>
        <v>0</v>
      </c>
      <c r="P260" s="10">
        <f t="shared" si="16"/>
        <v>0</v>
      </c>
      <c r="Q260" s="10">
        <f t="shared" si="16"/>
        <v>0</v>
      </c>
      <c r="R260" s="10">
        <f t="shared" si="16"/>
        <v>0</v>
      </c>
      <c r="S260" s="10">
        <f t="shared" si="16"/>
        <v>0</v>
      </c>
      <c r="T260" s="10">
        <f t="shared" si="16"/>
        <v>0</v>
      </c>
      <c r="U260" s="10">
        <f t="shared" si="15"/>
        <v>0</v>
      </c>
      <c r="V260" s="10">
        <f t="shared" si="15"/>
        <v>0</v>
      </c>
      <c r="W260" s="10">
        <f t="shared" si="15"/>
        <v>0</v>
      </c>
      <c r="X260" s="10">
        <f t="shared" si="15"/>
        <v>0</v>
      </c>
      <c r="Y260" s="10">
        <f t="shared" si="15"/>
        <v>0</v>
      </c>
    </row>
    <row r="261" spans="1:25" x14ac:dyDescent="0.2">
      <c r="A261" s="1" t="str">
        <f>LEFT(RIB_DATA!A261,4)&amp;"G"&amp;MID(RIB_DATA!A261,6,SEARCH("-",RIB_DATA!A261,1)-6)</f>
        <v>4528G33</v>
      </c>
      <c r="B261" s="1">
        <f>+RIB_DATA!B261*29%</f>
        <v>4.0599999999999996</v>
      </c>
      <c r="C261" s="1">
        <f>+RIB_DATA!C261*29%</f>
        <v>10.149999999999999</v>
      </c>
      <c r="D261" s="1">
        <f>+RIB_DATA!D261*29%</f>
        <v>0</v>
      </c>
      <c r="E261" s="1">
        <f>+RIB_DATA!E261*29%</f>
        <v>0</v>
      </c>
      <c r="F261" s="1">
        <f>+RIB_DATA!F261*29%</f>
        <v>0</v>
      </c>
      <c r="G261" s="1">
        <f>+RIB_DATA!G261*29%</f>
        <v>0</v>
      </c>
      <c r="H261" s="1">
        <f>+RIB_DATA!H261*29%</f>
        <v>0</v>
      </c>
      <c r="I261" s="1">
        <f>+RIB_DATA!I261*29%</f>
        <v>0</v>
      </c>
      <c r="J261" s="1">
        <f>+RIB_DATA!J261*29%</f>
        <v>0</v>
      </c>
      <c r="K261" s="1">
        <f>+RIB_DATA!K261*29%</f>
        <v>0</v>
      </c>
      <c r="L261" s="1">
        <f>+RIB_DATA!L261*29%</f>
        <v>0</v>
      </c>
      <c r="N261" s="1" t="str">
        <f t="shared" si="14"/>
        <v>4528G33</v>
      </c>
      <c r="O261" s="10">
        <f t="shared" si="16"/>
        <v>4.0599999999999996</v>
      </c>
      <c r="P261" s="10">
        <f t="shared" si="16"/>
        <v>10.149999999999999</v>
      </c>
      <c r="Q261" s="10">
        <f t="shared" si="16"/>
        <v>0</v>
      </c>
      <c r="R261" s="10">
        <f t="shared" si="16"/>
        <v>0</v>
      </c>
      <c r="S261" s="10">
        <f t="shared" si="16"/>
        <v>0</v>
      </c>
      <c r="T261" s="10">
        <f t="shared" si="16"/>
        <v>0</v>
      </c>
      <c r="U261" s="10">
        <f t="shared" si="15"/>
        <v>0</v>
      </c>
      <c r="V261" s="10">
        <f t="shared" si="15"/>
        <v>0</v>
      </c>
      <c r="W261" s="10">
        <f t="shared" si="15"/>
        <v>0</v>
      </c>
      <c r="X261" s="10">
        <f t="shared" si="15"/>
        <v>0</v>
      </c>
      <c r="Y261" s="10">
        <f t="shared" si="15"/>
        <v>0</v>
      </c>
    </row>
    <row r="262" spans="1:25" x14ac:dyDescent="0.2">
      <c r="A262" s="1" t="str">
        <f>LEFT(RIB_DATA!A262,4)&amp;"G"&amp;MID(RIB_DATA!A262,6,SEARCH("-",RIB_DATA!A262,1)-6)&amp;"-N/A"</f>
        <v>4528G42-N/A</v>
      </c>
      <c r="B262" s="1">
        <f>+RIB_DATA!B262*0%</f>
        <v>0</v>
      </c>
      <c r="C262" s="1">
        <f>+RIB_DATA!C262*0%</f>
        <v>0</v>
      </c>
      <c r="D262" s="1">
        <f>+RIB_DATA!D262*0%</f>
        <v>0</v>
      </c>
      <c r="E262" s="1">
        <f>+RIB_DATA!E262*0%</f>
        <v>0</v>
      </c>
      <c r="F262" s="1">
        <f>+RIB_DATA!F262*0%</f>
        <v>0</v>
      </c>
      <c r="G262" s="1">
        <f>+RIB_DATA!G262*0%</f>
        <v>0</v>
      </c>
      <c r="H262" s="1">
        <f>+RIB_DATA!H262*0%</f>
        <v>0</v>
      </c>
      <c r="I262" s="1">
        <f>+RIB_DATA!I262*0%</f>
        <v>0</v>
      </c>
      <c r="J262" s="1">
        <f>+RIB_DATA!J262*0%</f>
        <v>0</v>
      </c>
      <c r="K262" s="1">
        <f>+RIB_DATA!K262*0%</f>
        <v>0</v>
      </c>
      <c r="L262" s="1">
        <f>+RIB_DATA!L262*0%</f>
        <v>0</v>
      </c>
      <c r="N262" s="1" t="str">
        <f t="shared" si="14"/>
        <v>4528G42-N/A</v>
      </c>
      <c r="O262" s="10">
        <f t="shared" si="16"/>
        <v>0</v>
      </c>
      <c r="P262" s="10">
        <f t="shared" si="16"/>
        <v>0</v>
      </c>
      <c r="Q262" s="10">
        <f t="shared" si="16"/>
        <v>0</v>
      </c>
      <c r="R262" s="10">
        <f t="shared" si="16"/>
        <v>0</v>
      </c>
      <c r="S262" s="10">
        <f t="shared" si="16"/>
        <v>0</v>
      </c>
      <c r="T262" s="10">
        <f t="shared" si="16"/>
        <v>0</v>
      </c>
      <c r="U262" s="10">
        <f t="shared" si="15"/>
        <v>0</v>
      </c>
      <c r="V262" s="10">
        <f t="shared" si="15"/>
        <v>0</v>
      </c>
      <c r="W262" s="10">
        <f t="shared" si="15"/>
        <v>0</v>
      </c>
      <c r="X262" s="10">
        <f t="shared" si="15"/>
        <v>0</v>
      </c>
      <c r="Y262" s="10">
        <f t="shared" si="15"/>
        <v>0</v>
      </c>
    </row>
    <row r="263" spans="1:25" x14ac:dyDescent="0.2">
      <c r="A263" s="1" t="str">
        <f>LEFT(RIB_DATA!A263,4)&amp;"G"&amp;MID(RIB_DATA!A263,6,SEARCH("-",RIB_DATA!A263,1)-6)</f>
        <v>4528G48</v>
      </c>
      <c r="B263" s="1">
        <f>+RIB_DATA!B263*34%</f>
        <v>2.3800000000000003</v>
      </c>
      <c r="C263" s="1">
        <f>+RIB_DATA!C263*34%</f>
        <v>10.200000000000001</v>
      </c>
      <c r="D263" s="1">
        <f>+RIB_DATA!D263*34%</f>
        <v>0</v>
      </c>
      <c r="E263" s="1">
        <f>+RIB_DATA!E263*34%</f>
        <v>0</v>
      </c>
      <c r="F263" s="1">
        <f>+RIB_DATA!F263*34%</f>
        <v>0</v>
      </c>
      <c r="G263" s="1">
        <f>+RIB_DATA!G263*34%</f>
        <v>0</v>
      </c>
      <c r="H263" s="1">
        <f>+RIB_DATA!H263*34%</f>
        <v>0</v>
      </c>
      <c r="I263" s="1">
        <f>+RIB_DATA!I263*34%</f>
        <v>0</v>
      </c>
      <c r="J263" s="1">
        <f>+RIB_DATA!J263*34%</f>
        <v>0</v>
      </c>
      <c r="K263" s="1">
        <f>+RIB_DATA!K263*34%</f>
        <v>0</v>
      </c>
      <c r="L263" s="1">
        <f>+RIB_DATA!L263*34%</f>
        <v>0</v>
      </c>
      <c r="N263" s="1" t="str">
        <f t="shared" si="14"/>
        <v>4528G48</v>
      </c>
      <c r="O263" s="10">
        <f t="shared" si="16"/>
        <v>2.3800000000000003</v>
      </c>
      <c r="P263" s="10">
        <f t="shared" si="16"/>
        <v>10.200000000000001</v>
      </c>
      <c r="Q263" s="10">
        <f t="shared" si="16"/>
        <v>0</v>
      </c>
      <c r="R263" s="10">
        <f t="shared" si="16"/>
        <v>0</v>
      </c>
      <c r="S263" s="10">
        <f t="shared" si="16"/>
        <v>0</v>
      </c>
      <c r="T263" s="10">
        <f t="shared" si="16"/>
        <v>0</v>
      </c>
      <c r="U263" s="10">
        <f t="shared" si="15"/>
        <v>0</v>
      </c>
      <c r="V263" s="10">
        <f t="shared" si="15"/>
        <v>0</v>
      </c>
      <c r="W263" s="10">
        <f t="shared" si="15"/>
        <v>0</v>
      </c>
      <c r="X263" s="10">
        <f t="shared" si="15"/>
        <v>0</v>
      </c>
      <c r="Y263" s="10">
        <f t="shared" si="15"/>
        <v>0</v>
      </c>
    </row>
    <row r="264" spans="1:25" x14ac:dyDescent="0.2">
      <c r="A264" s="1" t="str">
        <f>LEFT(RIB_DATA!A264,4)&amp;"G"&amp;MID(RIB_DATA!A264,6,SEARCH("-",RIB_DATA!A264,1)-6)&amp;"-N/A"</f>
        <v>4528G60-N/A</v>
      </c>
      <c r="B264" s="1">
        <f>+RIB_DATA!B264*0%</f>
        <v>0</v>
      </c>
      <c r="C264" s="1">
        <f>+RIB_DATA!C264*0%</f>
        <v>0</v>
      </c>
      <c r="D264" s="1">
        <f>+RIB_DATA!D264*0%</f>
        <v>0</v>
      </c>
      <c r="E264" s="1">
        <f>+RIB_DATA!E264*0%</f>
        <v>0</v>
      </c>
      <c r="F264" s="1">
        <f>+RIB_DATA!F264*0%</f>
        <v>0</v>
      </c>
      <c r="G264" s="1">
        <f>+RIB_DATA!G264*0%</f>
        <v>0</v>
      </c>
      <c r="H264" s="1">
        <f>+RIB_DATA!H264*0%</f>
        <v>0</v>
      </c>
      <c r="I264" s="1">
        <f>+RIB_DATA!I264*0%</f>
        <v>0</v>
      </c>
      <c r="J264" s="1">
        <f>+RIB_DATA!J264*0%</f>
        <v>0</v>
      </c>
      <c r="K264" s="1">
        <f>+RIB_DATA!K264*0%</f>
        <v>0</v>
      </c>
      <c r="L264" s="1">
        <f>+RIB_DATA!L264*0%</f>
        <v>0</v>
      </c>
      <c r="N264" s="1" t="str">
        <f t="shared" si="14"/>
        <v>4528G60-N/A</v>
      </c>
      <c r="O264" s="10">
        <f t="shared" si="16"/>
        <v>0</v>
      </c>
      <c r="P264" s="10">
        <f t="shared" si="16"/>
        <v>0</v>
      </c>
      <c r="Q264" s="10">
        <f t="shared" si="16"/>
        <v>0</v>
      </c>
      <c r="R264" s="10">
        <f t="shared" si="16"/>
        <v>0</v>
      </c>
      <c r="S264" s="10">
        <f t="shared" si="16"/>
        <v>0</v>
      </c>
      <c r="T264" s="10">
        <f t="shared" si="16"/>
        <v>0</v>
      </c>
      <c r="U264" s="10">
        <f t="shared" si="15"/>
        <v>0</v>
      </c>
      <c r="V264" s="10">
        <f t="shared" si="15"/>
        <v>0</v>
      </c>
      <c r="W264" s="10">
        <f t="shared" si="15"/>
        <v>0</v>
      </c>
      <c r="X264" s="10">
        <f t="shared" si="15"/>
        <v>0</v>
      </c>
      <c r="Y264" s="10">
        <f t="shared" si="15"/>
        <v>0</v>
      </c>
    </row>
    <row r="265" spans="1:25" x14ac:dyDescent="0.2">
      <c r="A265" s="1" t="str">
        <f>LEFT(RIB_DATA!A265,4)&amp;"G"&amp;MID(RIB_DATA!A265,6,SEARCH("-",RIB_DATA!A265,1)-6)</f>
        <v>4528G60</v>
      </c>
      <c r="B265" s="1">
        <f>+RIB_DATA!B265*34%</f>
        <v>3.74</v>
      </c>
      <c r="C265" s="1">
        <f>+RIB_DATA!C265*34%</f>
        <v>13.260000000000002</v>
      </c>
      <c r="D265" s="1">
        <f>+RIB_DATA!D265*34%</f>
        <v>0</v>
      </c>
      <c r="E265" s="1">
        <f>+RIB_DATA!E265*34%</f>
        <v>0</v>
      </c>
      <c r="F265" s="1">
        <f>+RIB_DATA!F265*34%</f>
        <v>0</v>
      </c>
      <c r="G265" s="1">
        <f>+RIB_DATA!G265*34%</f>
        <v>0</v>
      </c>
      <c r="H265" s="1">
        <f>+RIB_DATA!H265*34%</f>
        <v>0</v>
      </c>
      <c r="I265" s="1">
        <f>+RIB_DATA!I265*34%</f>
        <v>0</v>
      </c>
      <c r="J265" s="1">
        <f>+RIB_DATA!J265*34%</f>
        <v>0</v>
      </c>
      <c r="K265" s="1">
        <f>+RIB_DATA!K265*34%</f>
        <v>0</v>
      </c>
      <c r="L265" s="1">
        <f>+RIB_DATA!L265*34%</f>
        <v>0</v>
      </c>
      <c r="N265" s="1" t="str">
        <f t="shared" si="14"/>
        <v>4528G60</v>
      </c>
      <c r="O265" s="10">
        <f t="shared" si="16"/>
        <v>3.74</v>
      </c>
      <c r="P265" s="10">
        <f t="shared" si="16"/>
        <v>13.260000000000002</v>
      </c>
      <c r="Q265" s="10">
        <f t="shared" si="16"/>
        <v>0</v>
      </c>
      <c r="R265" s="10">
        <f t="shared" si="16"/>
        <v>0</v>
      </c>
      <c r="S265" s="10">
        <f t="shared" si="16"/>
        <v>0</v>
      </c>
      <c r="T265" s="10">
        <f t="shared" si="16"/>
        <v>0</v>
      </c>
      <c r="U265" s="10">
        <f t="shared" si="15"/>
        <v>0</v>
      </c>
      <c r="V265" s="10">
        <f t="shared" si="15"/>
        <v>0</v>
      </c>
      <c r="W265" s="10">
        <f t="shared" si="15"/>
        <v>0</v>
      </c>
      <c r="X265" s="10">
        <f t="shared" si="15"/>
        <v>0</v>
      </c>
      <c r="Y265" s="10">
        <f t="shared" si="15"/>
        <v>0</v>
      </c>
    </row>
    <row r="266" spans="1:25" x14ac:dyDescent="0.2">
      <c r="A266" s="1" t="str">
        <f>LEFT(RIB_DATA!A266,4)&amp;"G"&amp;MID(RIB_DATA!A266,6,SEARCH("-",RIB_DATA!A266,1)-6)</f>
        <v>4528G76</v>
      </c>
      <c r="B266" s="1">
        <f>+RIB_DATA!B266*37%</f>
        <v>5.18</v>
      </c>
      <c r="C266" s="1">
        <f>+RIB_DATA!C266*37%</f>
        <v>17.02</v>
      </c>
      <c r="D266" s="1">
        <f>+RIB_DATA!D266*37%</f>
        <v>0</v>
      </c>
      <c r="E266" s="1">
        <f>+RIB_DATA!E266*37%</f>
        <v>0</v>
      </c>
      <c r="F266" s="1">
        <f>+RIB_DATA!F266*37%</f>
        <v>0</v>
      </c>
      <c r="G266" s="1">
        <f>+RIB_DATA!G266*37%</f>
        <v>0</v>
      </c>
      <c r="H266" s="1">
        <f>+RIB_DATA!H266*37%</f>
        <v>0</v>
      </c>
      <c r="I266" s="1">
        <f>+RIB_DATA!I266*37%</f>
        <v>0</v>
      </c>
      <c r="J266" s="1">
        <f>+RIB_DATA!J266*37%</f>
        <v>0</v>
      </c>
      <c r="K266" s="1">
        <f>+RIB_DATA!K266*37%</f>
        <v>0</v>
      </c>
      <c r="L266" s="1">
        <f>+RIB_DATA!L266*37%</f>
        <v>0</v>
      </c>
      <c r="N266" s="1" t="str">
        <f t="shared" si="14"/>
        <v>4528G76</v>
      </c>
      <c r="O266" s="10">
        <f t="shared" si="16"/>
        <v>5.18</v>
      </c>
      <c r="P266" s="10">
        <f t="shared" si="16"/>
        <v>17.02</v>
      </c>
      <c r="Q266" s="10">
        <f t="shared" si="16"/>
        <v>0</v>
      </c>
      <c r="R266" s="10">
        <f t="shared" si="16"/>
        <v>0</v>
      </c>
      <c r="S266" s="10">
        <f t="shared" si="16"/>
        <v>0</v>
      </c>
      <c r="T266" s="10">
        <f t="shared" si="16"/>
        <v>0</v>
      </c>
      <c r="U266" s="10">
        <f t="shared" si="15"/>
        <v>0</v>
      </c>
      <c r="V266" s="10">
        <f t="shared" si="15"/>
        <v>0</v>
      </c>
      <c r="W266" s="10">
        <f t="shared" si="15"/>
        <v>0</v>
      </c>
      <c r="X266" s="10">
        <f t="shared" si="15"/>
        <v>0</v>
      </c>
      <c r="Y266" s="10">
        <f t="shared" si="15"/>
        <v>0</v>
      </c>
    </row>
    <row r="267" spans="1:25" x14ac:dyDescent="0.2">
      <c r="A267" s="1" t="str">
        <f>LEFT(RIB_DATA!A267,4)&amp;"G"&amp;MID(RIB_DATA!A267,6,SEARCH("-",RIB_DATA!A267,1)-6)</f>
        <v>4528G101</v>
      </c>
      <c r="B267" s="1">
        <f>+RIB_DATA!B267*41%</f>
        <v>8.61</v>
      </c>
      <c r="C267" s="1">
        <f>+RIB_DATA!C267*41%</f>
        <v>23.369999999999997</v>
      </c>
      <c r="D267" s="1">
        <f>+RIB_DATA!D267*41%</f>
        <v>0</v>
      </c>
      <c r="E267" s="1">
        <f>+RIB_DATA!E267*41%</f>
        <v>0</v>
      </c>
      <c r="F267" s="1">
        <f>+RIB_DATA!F267*41%</f>
        <v>0</v>
      </c>
      <c r="G267" s="1">
        <f>+RIB_DATA!G267*41%</f>
        <v>0</v>
      </c>
      <c r="H267" s="1">
        <f>+RIB_DATA!H267*41%</f>
        <v>0</v>
      </c>
      <c r="I267" s="1">
        <f>+RIB_DATA!I267*41%</f>
        <v>0</v>
      </c>
      <c r="J267" s="1">
        <f>+RIB_DATA!J267*41%</f>
        <v>0</v>
      </c>
      <c r="K267" s="1">
        <f>+RIB_DATA!K267*41%</f>
        <v>0</v>
      </c>
      <c r="L267" s="1">
        <f>+RIB_DATA!L267*41%</f>
        <v>0</v>
      </c>
      <c r="N267" s="1" t="str">
        <f t="shared" si="14"/>
        <v>4528G101</v>
      </c>
      <c r="O267" s="10">
        <f t="shared" si="16"/>
        <v>8.61</v>
      </c>
      <c r="P267" s="10">
        <f t="shared" si="16"/>
        <v>23.369999999999997</v>
      </c>
      <c r="Q267" s="10">
        <f t="shared" si="16"/>
        <v>0</v>
      </c>
      <c r="R267" s="10">
        <f t="shared" si="16"/>
        <v>0</v>
      </c>
      <c r="S267" s="10">
        <f t="shared" si="16"/>
        <v>0</v>
      </c>
      <c r="T267" s="10">
        <f t="shared" si="16"/>
        <v>0</v>
      </c>
      <c r="U267" s="10">
        <f t="shared" si="15"/>
        <v>0</v>
      </c>
      <c r="V267" s="10">
        <f t="shared" si="15"/>
        <v>0</v>
      </c>
      <c r="W267" s="10">
        <f t="shared" si="15"/>
        <v>0</v>
      </c>
      <c r="X267" s="10">
        <f t="shared" si="15"/>
        <v>0</v>
      </c>
      <c r="Y267" s="10">
        <f t="shared" si="15"/>
        <v>0</v>
      </c>
    </row>
    <row r="268" spans="1:25" x14ac:dyDescent="0.2">
      <c r="A268" s="1" t="str">
        <f>LEFT(RIB_DATA!A268,4)&amp;"G"&amp;MID(RIB_DATA!A268,6,SEARCH("-",RIB_DATA!A268,1)-6)&amp;"-N/A"</f>
        <v>4028G33-N/A</v>
      </c>
      <c r="B268" s="1">
        <f>+RIB_DATA!B268*0%</f>
        <v>0</v>
      </c>
      <c r="C268" s="1">
        <f>+RIB_DATA!C268*0%</f>
        <v>0</v>
      </c>
      <c r="D268" s="1">
        <f>+RIB_DATA!D268*0%</f>
        <v>0</v>
      </c>
      <c r="E268" s="1">
        <f>+RIB_DATA!E268*0%</f>
        <v>0</v>
      </c>
      <c r="F268" s="1">
        <f>+RIB_DATA!F268*0%</f>
        <v>0</v>
      </c>
      <c r="G268" s="1">
        <f>+RIB_DATA!G268*0%</f>
        <v>0</v>
      </c>
      <c r="H268" s="1">
        <f>+RIB_DATA!H268*0%</f>
        <v>0</v>
      </c>
      <c r="I268" s="1">
        <f>+RIB_DATA!I268*0%</f>
        <v>0</v>
      </c>
      <c r="J268" s="1">
        <f>+RIB_DATA!J268*0%</f>
        <v>0</v>
      </c>
      <c r="K268" s="1">
        <f>+RIB_DATA!K268*0%</f>
        <v>0</v>
      </c>
      <c r="L268" s="1">
        <f>+RIB_DATA!L268*0%</f>
        <v>0</v>
      </c>
      <c r="N268" s="1" t="str">
        <f t="shared" si="14"/>
        <v>4028G33-N/A</v>
      </c>
      <c r="O268" s="10">
        <f t="shared" si="16"/>
        <v>0</v>
      </c>
      <c r="P268" s="10">
        <f t="shared" si="16"/>
        <v>0</v>
      </c>
      <c r="Q268" s="10">
        <f t="shared" si="16"/>
        <v>0</v>
      </c>
      <c r="R268" s="10">
        <f t="shared" si="16"/>
        <v>0</v>
      </c>
      <c r="S268" s="10">
        <f t="shared" si="16"/>
        <v>0</v>
      </c>
      <c r="T268" s="10">
        <f t="shared" si="16"/>
        <v>0</v>
      </c>
      <c r="U268" s="10">
        <f t="shared" si="16"/>
        <v>0</v>
      </c>
      <c r="V268" s="10">
        <f t="shared" si="16"/>
        <v>0</v>
      </c>
      <c r="W268" s="10">
        <f t="shared" si="16"/>
        <v>0</v>
      </c>
      <c r="X268" s="10">
        <f t="shared" si="16"/>
        <v>0</v>
      </c>
      <c r="Y268" s="10">
        <f t="shared" si="16"/>
        <v>0</v>
      </c>
    </row>
    <row r="269" spans="1:25" x14ac:dyDescent="0.2">
      <c r="A269" s="1" t="str">
        <f>LEFT(RIB_DATA!A269,4)&amp;"G"&amp;MID(RIB_DATA!A269,6,SEARCH("-",RIB_DATA!A269,1)-6)</f>
        <v>4028G33</v>
      </c>
      <c r="B269" s="1">
        <f>+RIB_DATA!B269*29%</f>
        <v>3.19</v>
      </c>
      <c r="C269" s="1">
        <f>+RIB_DATA!C269*29%</f>
        <v>0</v>
      </c>
      <c r="D269" s="1">
        <f>+RIB_DATA!D269*29%</f>
        <v>0</v>
      </c>
      <c r="E269" s="1">
        <f>+RIB_DATA!E269*29%</f>
        <v>0</v>
      </c>
      <c r="F269" s="1">
        <f>+RIB_DATA!F269*29%</f>
        <v>0</v>
      </c>
      <c r="G269" s="1">
        <f>+RIB_DATA!G269*29%</f>
        <v>0</v>
      </c>
      <c r="H269" s="1">
        <f>+RIB_DATA!H269*29%</f>
        <v>0</v>
      </c>
      <c r="I269" s="1">
        <f>+RIB_DATA!I269*29%</f>
        <v>0</v>
      </c>
      <c r="J269" s="1">
        <f>+RIB_DATA!J269*29%</f>
        <v>0</v>
      </c>
      <c r="K269" s="1">
        <f>+RIB_DATA!K269*29%</f>
        <v>0</v>
      </c>
      <c r="L269" s="1">
        <f>+RIB_DATA!L269*29%</f>
        <v>0</v>
      </c>
      <c r="N269" s="1" t="str">
        <f t="shared" ref="N269:N332" si="17">+A269</f>
        <v>4028G33</v>
      </c>
      <c r="O269" s="10">
        <f t="shared" si="16"/>
        <v>3.19</v>
      </c>
      <c r="P269" s="10">
        <f t="shared" si="16"/>
        <v>0</v>
      </c>
      <c r="Q269" s="10">
        <f t="shared" si="16"/>
        <v>0</v>
      </c>
      <c r="R269" s="10">
        <f t="shared" si="16"/>
        <v>0</v>
      </c>
      <c r="S269" s="10">
        <f t="shared" si="16"/>
        <v>0</v>
      </c>
      <c r="T269" s="10">
        <f t="shared" si="16"/>
        <v>0</v>
      </c>
      <c r="U269" s="10">
        <f t="shared" si="16"/>
        <v>0</v>
      </c>
      <c r="V269" s="10">
        <f t="shared" si="16"/>
        <v>0</v>
      </c>
      <c r="W269" s="10">
        <f t="shared" si="16"/>
        <v>0</v>
      </c>
      <c r="X269" s="10">
        <f t="shared" si="16"/>
        <v>0</v>
      </c>
      <c r="Y269" s="10">
        <f t="shared" si="16"/>
        <v>0</v>
      </c>
    </row>
    <row r="270" spans="1:25" x14ac:dyDescent="0.2">
      <c r="A270" s="1" t="str">
        <f>LEFT(RIB_DATA!A270,4)&amp;"G"&amp;MID(RIB_DATA!A270,6,SEARCH("-",RIB_DATA!A270,1)-6)&amp;"-N/A"</f>
        <v>4028G42-N/A</v>
      </c>
      <c r="B270" s="1">
        <f>+RIB_DATA!B270*0%</f>
        <v>0</v>
      </c>
      <c r="C270" s="1">
        <f>+RIB_DATA!C270*0%</f>
        <v>0</v>
      </c>
      <c r="D270" s="1">
        <f>+RIB_DATA!D270*0%</f>
        <v>0</v>
      </c>
      <c r="E270" s="1">
        <f>+RIB_DATA!E270*0%</f>
        <v>0</v>
      </c>
      <c r="F270" s="1">
        <f>+RIB_DATA!F270*0%</f>
        <v>0</v>
      </c>
      <c r="G270" s="1">
        <f>+RIB_DATA!G270*0%</f>
        <v>0</v>
      </c>
      <c r="H270" s="1">
        <f>+RIB_DATA!H270*0%</f>
        <v>0</v>
      </c>
      <c r="I270" s="1">
        <f>+RIB_DATA!I270*0%</f>
        <v>0</v>
      </c>
      <c r="J270" s="1">
        <f>+RIB_DATA!J270*0%</f>
        <v>0</v>
      </c>
      <c r="K270" s="1">
        <f>+RIB_DATA!K270*0%</f>
        <v>0</v>
      </c>
      <c r="L270" s="1">
        <f>+RIB_DATA!L270*0%</f>
        <v>0</v>
      </c>
      <c r="N270" s="1" t="str">
        <f t="shared" si="17"/>
        <v>4028G42-N/A</v>
      </c>
      <c r="O270" s="10">
        <f t="shared" si="16"/>
        <v>0</v>
      </c>
      <c r="P270" s="10">
        <f t="shared" si="16"/>
        <v>0</v>
      </c>
      <c r="Q270" s="10">
        <f t="shared" si="16"/>
        <v>0</v>
      </c>
      <c r="R270" s="10">
        <f t="shared" si="16"/>
        <v>0</v>
      </c>
      <c r="S270" s="10">
        <f t="shared" si="16"/>
        <v>0</v>
      </c>
      <c r="T270" s="10">
        <f t="shared" si="16"/>
        <v>0</v>
      </c>
      <c r="U270" s="10">
        <f t="shared" si="16"/>
        <v>0</v>
      </c>
      <c r="V270" s="10">
        <f t="shared" si="16"/>
        <v>0</v>
      </c>
      <c r="W270" s="10">
        <f t="shared" si="16"/>
        <v>0</v>
      </c>
      <c r="X270" s="10">
        <f t="shared" si="16"/>
        <v>0</v>
      </c>
      <c r="Y270" s="10">
        <f t="shared" si="16"/>
        <v>0</v>
      </c>
    </row>
    <row r="271" spans="1:25" x14ac:dyDescent="0.2">
      <c r="A271" s="1" t="str">
        <f>LEFT(RIB_DATA!A271,4)&amp;"G"&amp;MID(RIB_DATA!A271,6,SEARCH("-",RIB_DATA!A271,1)-6)</f>
        <v>4028G48</v>
      </c>
      <c r="B271" s="1">
        <f>+RIB_DATA!B271*34%</f>
        <v>2.3800000000000003</v>
      </c>
      <c r="C271" s="1">
        <f>+RIB_DATA!C271*34%</f>
        <v>0</v>
      </c>
      <c r="D271" s="1">
        <f>+RIB_DATA!D271*34%</f>
        <v>0</v>
      </c>
      <c r="E271" s="1">
        <f>+RIB_DATA!E271*34%</f>
        <v>0</v>
      </c>
      <c r="F271" s="1">
        <f>+RIB_DATA!F271*34%</f>
        <v>0</v>
      </c>
      <c r="G271" s="1">
        <f>+RIB_DATA!G271*34%</f>
        <v>0</v>
      </c>
      <c r="H271" s="1">
        <f>+RIB_DATA!H271*34%</f>
        <v>0</v>
      </c>
      <c r="I271" s="1">
        <f>+RIB_DATA!I271*34%</f>
        <v>0</v>
      </c>
      <c r="J271" s="1">
        <f>+RIB_DATA!J271*34%</f>
        <v>0</v>
      </c>
      <c r="K271" s="1">
        <f>+RIB_DATA!K271*34%</f>
        <v>0</v>
      </c>
      <c r="L271" s="1">
        <f>+RIB_DATA!L271*34%</f>
        <v>0</v>
      </c>
      <c r="N271" s="1" t="str">
        <f t="shared" si="17"/>
        <v>4028G48</v>
      </c>
      <c r="O271" s="10">
        <f t="shared" si="16"/>
        <v>2.3800000000000003</v>
      </c>
      <c r="P271" s="10">
        <f t="shared" si="16"/>
        <v>0</v>
      </c>
      <c r="Q271" s="10">
        <f t="shared" si="16"/>
        <v>0</v>
      </c>
      <c r="R271" s="10">
        <f t="shared" si="16"/>
        <v>0</v>
      </c>
      <c r="S271" s="10">
        <f t="shared" si="16"/>
        <v>0</v>
      </c>
      <c r="T271" s="10">
        <f t="shared" si="16"/>
        <v>0</v>
      </c>
      <c r="U271" s="10">
        <f t="shared" si="16"/>
        <v>0</v>
      </c>
      <c r="V271" s="10">
        <f t="shared" si="16"/>
        <v>0</v>
      </c>
      <c r="W271" s="10">
        <f t="shared" si="16"/>
        <v>0</v>
      </c>
      <c r="X271" s="10">
        <f t="shared" si="16"/>
        <v>0</v>
      </c>
      <c r="Y271" s="10">
        <f t="shared" si="16"/>
        <v>0</v>
      </c>
    </row>
    <row r="272" spans="1:25" x14ac:dyDescent="0.2">
      <c r="A272" s="1" t="str">
        <f>LEFT(RIB_DATA!A272,4)&amp;"G"&amp;MID(RIB_DATA!A272,6,SEARCH("-",RIB_DATA!A272,1)-6)&amp;"-N/A"</f>
        <v>4028G60-N/A</v>
      </c>
      <c r="B272" s="1">
        <f>+RIB_DATA!B272*0%</f>
        <v>0</v>
      </c>
      <c r="C272" s="1">
        <f>+RIB_DATA!C272*0%</f>
        <v>0</v>
      </c>
      <c r="D272" s="1">
        <f>+RIB_DATA!D272*0%</f>
        <v>0</v>
      </c>
      <c r="E272" s="1">
        <f>+RIB_DATA!E272*0%</f>
        <v>0</v>
      </c>
      <c r="F272" s="1">
        <f>+RIB_DATA!F272*0%</f>
        <v>0</v>
      </c>
      <c r="G272" s="1">
        <f>+RIB_DATA!G272*0%</f>
        <v>0</v>
      </c>
      <c r="H272" s="1">
        <f>+RIB_DATA!H272*0%</f>
        <v>0</v>
      </c>
      <c r="I272" s="1">
        <f>+RIB_DATA!I272*0%</f>
        <v>0</v>
      </c>
      <c r="J272" s="1">
        <f>+RIB_DATA!J272*0%</f>
        <v>0</v>
      </c>
      <c r="K272" s="1">
        <f>+RIB_DATA!K272*0%</f>
        <v>0</v>
      </c>
      <c r="L272" s="1">
        <f>+RIB_DATA!L272*0%</f>
        <v>0</v>
      </c>
      <c r="N272" s="1" t="str">
        <f t="shared" si="17"/>
        <v>4028G60-N/A</v>
      </c>
      <c r="O272" s="10">
        <f t="shared" si="16"/>
        <v>0</v>
      </c>
      <c r="P272" s="10">
        <f t="shared" si="16"/>
        <v>0</v>
      </c>
      <c r="Q272" s="10">
        <f t="shared" si="16"/>
        <v>0</v>
      </c>
      <c r="R272" s="10">
        <f t="shared" si="16"/>
        <v>0</v>
      </c>
      <c r="S272" s="10">
        <f t="shared" si="16"/>
        <v>0</v>
      </c>
      <c r="T272" s="10">
        <f t="shared" si="16"/>
        <v>0</v>
      </c>
      <c r="U272" s="10">
        <f t="shared" si="16"/>
        <v>0</v>
      </c>
      <c r="V272" s="10">
        <f t="shared" si="16"/>
        <v>0</v>
      </c>
      <c r="W272" s="10">
        <f t="shared" si="16"/>
        <v>0</v>
      </c>
      <c r="X272" s="10">
        <f t="shared" si="16"/>
        <v>0</v>
      </c>
      <c r="Y272" s="10">
        <f t="shared" si="16"/>
        <v>0</v>
      </c>
    </row>
    <row r="273" spans="1:25" x14ac:dyDescent="0.2">
      <c r="A273" s="1" t="str">
        <f>LEFT(RIB_DATA!A273,4)&amp;"G"&amp;MID(RIB_DATA!A273,6,SEARCH("-",RIB_DATA!A273,1)-6)</f>
        <v>4028G60</v>
      </c>
      <c r="B273" s="1">
        <f>+RIB_DATA!B273*34%</f>
        <v>3.4000000000000004</v>
      </c>
      <c r="C273" s="1">
        <f>+RIB_DATA!C273*34%</f>
        <v>0</v>
      </c>
      <c r="D273" s="1">
        <f>+RIB_DATA!D273*34%</f>
        <v>0</v>
      </c>
      <c r="E273" s="1">
        <f>+RIB_DATA!E273*34%</f>
        <v>0</v>
      </c>
      <c r="F273" s="1">
        <f>+RIB_DATA!F273*34%</f>
        <v>0</v>
      </c>
      <c r="G273" s="1">
        <f>+RIB_DATA!G273*34%</f>
        <v>0</v>
      </c>
      <c r="H273" s="1">
        <f>+RIB_DATA!H273*34%</f>
        <v>0</v>
      </c>
      <c r="I273" s="1">
        <f>+RIB_DATA!I273*34%</f>
        <v>0</v>
      </c>
      <c r="J273" s="1">
        <f>+RIB_DATA!J273*34%</f>
        <v>0</v>
      </c>
      <c r="K273" s="1">
        <f>+RIB_DATA!K273*34%</f>
        <v>0</v>
      </c>
      <c r="L273" s="1">
        <f>+RIB_DATA!L273*34%</f>
        <v>0</v>
      </c>
      <c r="N273" s="1" t="str">
        <f t="shared" si="17"/>
        <v>4028G60</v>
      </c>
      <c r="O273" s="10">
        <f t="shared" si="16"/>
        <v>3.4000000000000004</v>
      </c>
      <c r="P273" s="10">
        <f t="shared" si="16"/>
        <v>0</v>
      </c>
      <c r="Q273" s="10">
        <f t="shared" si="16"/>
        <v>0</v>
      </c>
      <c r="R273" s="10">
        <f t="shared" si="16"/>
        <v>0</v>
      </c>
      <c r="S273" s="10">
        <f t="shared" si="16"/>
        <v>0</v>
      </c>
      <c r="T273" s="10">
        <f t="shared" si="16"/>
        <v>0</v>
      </c>
      <c r="U273" s="10">
        <f t="shared" si="16"/>
        <v>0</v>
      </c>
      <c r="V273" s="10">
        <f t="shared" si="16"/>
        <v>0</v>
      </c>
      <c r="W273" s="10">
        <f t="shared" si="16"/>
        <v>0</v>
      </c>
      <c r="X273" s="10">
        <f t="shared" si="16"/>
        <v>0</v>
      </c>
      <c r="Y273" s="10">
        <f t="shared" si="16"/>
        <v>0</v>
      </c>
    </row>
    <row r="274" spans="1:25" x14ac:dyDescent="0.2">
      <c r="A274" s="1" t="str">
        <f>LEFT(RIB_DATA!A274,4)&amp;"G"&amp;MID(RIB_DATA!A274,6,SEARCH("-",RIB_DATA!A274,1)-6)</f>
        <v>4028G76</v>
      </c>
      <c r="B274" s="1">
        <f>+RIB_DATA!B274*37%</f>
        <v>4.4399999999999995</v>
      </c>
      <c r="C274" s="1">
        <f>+RIB_DATA!C274*37%</f>
        <v>0</v>
      </c>
      <c r="D274" s="1">
        <f>+RIB_DATA!D274*37%</f>
        <v>0</v>
      </c>
      <c r="E274" s="1">
        <f>+RIB_DATA!E274*37%</f>
        <v>0</v>
      </c>
      <c r="F274" s="1">
        <f>+RIB_DATA!F274*37%</f>
        <v>0</v>
      </c>
      <c r="G274" s="1">
        <f>+RIB_DATA!G274*37%</f>
        <v>0</v>
      </c>
      <c r="H274" s="1">
        <f>+RIB_DATA!H274*37%</f>
        <v>0</v>
      </c>
      <c r="I274" s="1">
        <f>+RIB_DATA!I274*37%</f>
        <v>0</v>
      </c>
      <c r="J274" s="1">
        <f>+RIB_DATA!J274*37%</f>
        <v>0</v>
      </c>
      <c r="K274" s="1">
        <f>+RIB_DATA!K274*37%</f>
        <v>0</v>
      </c>
      <c r="L274" s="1">
        <f>+RIB_DATA!L274*37%</f>
        <v>0</v>
      </c>
      <c r="N274" s="1" t="str">
        <f t="shared" si="17"/>
        <v>4028G76</v>
      </c>
      <c r="O274" s="10">
        <f t="shared" si="16"/>
        <v>4.4399999999999995</v>
      </c>
      <c r="P274" s="10">
        <f t="shared" si="16"/>
        <v>0</v>
      </c>
      <c r="Q274" s="10">
        <f t="shared" si="16"/>
        <v>0</v>
      </c>
      <c r="R274" s="10">
        <f t="shared" ref="R274:Y305" si="18">+E274*$B$8</f>
        <v>0</v>
      </c>
      <c r="S274" s="10">
        <f t="shared" si="18"/>
        <v>0</v>
      </c>
      <c r="T274" s="10">
        <f t="shared" si="18"/>
        <v>0</v>
      </c>
      <c r="U274" s="10">
        <f t="shared" si="18"/>
        <v>0</v>
      </c>
      <c r="V274" s="10">
        <f t="shared" si="18"/>
        <v>0</v>
      </c>
      <c r="W274" s="10">
        <f t="shared" si="18"/>
        <v>0</v>
      </c>
      <c r="X274" s="10">
        <f t="shared" si="18"/>
        <v>0</v>
      </c>
      <c r="Y274" s="10">
        <f t="shared" si="18"/>
        <v>0</v>
      </c>
    </row>
    <row r="275" spans="1:25" x14ac:dyDescent="0.2">
      <c r="A275" s="1" t="str">
        <f>LEFT(RIB_DATA!A275,4)&amp;"G"&amp;MID(RIB_DATA!A275,6,SEARCH("-",RIB_DATA!A275,1)-6)</f>
        <v>4028G101</v>
      </c>
      <c r="B275" s="1">
        <f>+RIB_DATA!B275*41%</f>
        <v>6.56</v>
      </c>
      <c r="C275" s="1">
        <f>+RIB_DATA!C275*41%</f>
        <v>0</v>
      </c>
      <c r="D275" s="1">
        <f>+RIB_DATA!D275*41%</f>
        <v>0</v>
      </c>
      <c r="E275" s="1">
        <f>+RIB_DATA!E275*41%</f>
        <v>0</v>
      </c>
      <c r="F275" s="1">
        <f>+RIB_DATA!F275*41%</f>
        <v>0</v>
      </c>
      <c r="G275" s="1">
        <f>+RIB_DATA!G275*41%</f>
        <v>0</v>
      </c>
      <c r="H275" s="1">
        <f>+RIB_DATA!H275*41%</f>
        <v>0</v>
      </c>
      <c r="I275" s="1">
        <f>+RIB_DATA!I275*41%</f>
        <v>0</v>
      </c>
      <c r="J275" s="1">
        <f>+RIB_DATA!J275*41%</f>
        <v>0</v>
      </c>
      <c r="K275" s="1">
        <f>+RIB_DATA!K275*41%</f>
        <v>0</v>
      </c>
      <c r="L275" s="1">
        <f>+RIB_DATA!L275*41%</f>
        <v>0</v>
      </c>
      <c r="N275" s="1" t="str">
        <f t="shared" si="17"/>
        <v>4028G101</v>
      </c>
      <c r="O275" s="10">
        <f t="shared" ref="O275:X322" si="19">+B275*$B$8</f>
        <v>6.56</v>
      </c>
      <c r="P275" s="10">
        <f t="shared" si="19"/>
        <v>0</v>
      </c>
      <c r="Q275" s="10">
        <f t="shared" si="19"/>
        <v>0</v>
      </c>
      <c r="R275" s="10">
        <f t="shared" si="18"/>
        <v>0</v>
      </c>
      <c r="S275" s="10">
        <f t="shared" si="18"/>
        <v>0</v>
      </c>
      <c r="T275" s="10">
        <f t="shared" si="18"/>
        <v>0</v>
      </c>
      <c r="U275" s="10">
        <f t="shared" si="18"/>
        <v>0</v>
      </c>
      <c r="V275" s="10">
        <f t="shared" si="18"/>
        <v>0</v>
      </c>
      <c r="W275" s="10">
        <f t="shared" si="18"/>
        <v>0</v>
      </c>
      <c r="X275" s="10">
        <f t="shared" si="18"/>
        <v>0</v>
      </c>
      <c r="Y275" s="10">
        <f t="shared" si="18"/>
        <v>0</v>
      </c>
    </row>
    <row r="276" spans="1:25" x14ac:dyDescent="0.2">
      <c r="A276" s="1" t="str">
        <f>LEFT(RIB_DATA!A276,4)&amp;"G"&amp;MID(RIB_DATA!A276,6,SEARCH("-",RIB_DATA!A276,1)-6)&amp;"-N/A"</f>
        <v>9030G33-N/A</v>
      </c>
      <c r="B276" s="1">
        <f>+RIB_DATA!B276*0%</f>
        <v>0</v>
      </c>
      <c r="C276" s="1">
        <f>+RIB_DATA!C276*0%</f>
        <v>0</v>
      </c>
      <c r="D276" s="1">
        <f>+RIB_DATA!D276*0%</f>
        <v>0</v>
      </c>
      <c r="E276" s="1">
        <f>+RIB_DATA!E276*0%</f>
        <v>0</v>
      </c>
      <c r="F276" s="1">
        <f>+RIB_DATA!F276*0%</f>
        <v>0</v>
      </c>
      <c r="G276" s="1">
        <f>+RIB_DATA!G276*0%</f>
        <v>0</v>
      </c>
      <c r="H276" s="1">
        <f>+RIB_DATA!H276*0%</f>
        <v>0</v>
      </c>
      <c r="I276" s="1">
        <f>+RIB_DATA!I276*0%</f>
        <v>0</v>
      </c>
      <c r="J276" s="1">
        <f>+RIB_DATA!J276*0%</f>
        <v>0</v>
      </c>
      <c r="K276" s="1">
        <f>+RIB_DATA!K276*0%</f>
        <v>0</v>
      </c>
      <c r="L276" s="1">
        <f>+RIB_DATA!L276*0%</f>
        <v>0</v>
      </c>
      <c r="N276" s="1" t="str">
        <f t="shared" si="17"/>
        <v>9030G33-N/A</v>
      </c>
      <c r="O276" s="10">
        <f t="shared" si="19"/>
        <v>0</v>
      </c>
      <c r="P276" s="10">
        <f t="shared" si="19"/>
        <v>0</v>
      </c>
      <c r="Q276" s="10">
        <f t="shared" si="19"/>
        <v>0</v>
      </c>
      <c r="R276" s="10">
        <f t="shared" si="18"/>
        <v>0</v>
      </c>
      <c r="S276" s="10">
        <f t="shared" si="18"/>
        <v>0</v>
      </c>
      <c r="T276" s="10">
        <f t="shared" si="18"/>
        <v>0</v>
      </c>
      <c r="U276" s="10">
        <f t="shared" si="18"/>
        <v>0</v>
      </c>
      <c r="V276" s="10">
        <f t="shared" si="18"/>
        <v>0</v>
      </c>
      <c r="W276" s="10">
        <f t="shared" si="18"/>
        <v>0</v>
      </c>
      <c r="X276" s="10">
        <f t="shared" si="18"/>
        <v>0</v>
      </c>
      <c r="Y276" s="10">
        <f t="shared" si="18"/>
        <v>0</v>
      </c>
    </row>
    <row r="277" spans="1:25" x14ac:dyDescent="0.2">
      <c r="A277" s="1" t="str">
        <f>LEFT(RIB_DATA!A277,4)&amp;"G"&amp;MID(RIB_DATA!A277,6,SEARCH("-",RIB_DATA!A277,1)-6)</f>
        <v>9030G33</v>
      </c>
      <c r="B277" s="1">
        <f>+RIB_DATA!B277*29%</f>
        <v>1.1599999999999999</v>
      </c>
      <c r="C277" s="1">
        <f>+RIB_DATA!C277*29%</f>
        <v>16.82</v>
      </c>
      <c r="D277" s="1">
        <f>+RIB_DATA!D277*29%</f>
        <v>26.389999999999997</v>
      </c>
      <c r="E277" s="1">
        <f>+RIB_DATA!E277*29%</f>
        <v>35.089999999999996</v>
      </c>
      <c r="F277" s="1">
        <f>+RIB_DATA!F277*29%</f>
        <v>44.08</v>
      </c>
      <c r="G277" s="1">
        <f>+RIB_DATA!G277*29%</f>
        <v>52.779999999999994</v>
      </c>
      <c r="H277" s="1">
        <f>+RIB_DATA!H277*29%</f>
        <v>61.48</v>
      </c>
      <c r="I277" s="1">
        <f>+RIB_DATA!I277*29%</f>
        <v>70.47</v>
      </c>
      <c r="J277" s="1">
        <f>+RIB_DATA!J277*29%</f>
        <v>79.169999999999987</v>
      </c>
      <c r="K277" s="1">
        <f>+RIB_DATA!K277*29%</f>
        <v>88.16</v>
      </c>
      <c r="L277" s="1">
        <f>+RIB_DATA!L277*29%</f>
        <v>97.44</v>
      </c>
      <c r="N277" s="1" t="str">
        <f t="shared" si="17"/>
        <v>9030G33</v>
      </c>
      <c r="O277" s="10">
        <f t="shared" si="19"/>
        <v>1.1599999999999999</v>
      </c>
      <c r="P277" s="10">
        <f t="shared" si="19"/>
        <v>16.82</v>
      </c>
      <c r="Q277" s="10">
        <f t="shared" si="19"/>
        <v>26.389999999999997</v>
      </c>
      <c r="R277" s="10">
        <f t="shared" si="18"/>
        <v>35.089999999999996</v>
      </c>
      <c r="S277" s="10">
        <f t="shared" si="18"/>
        <v>44.08</v>
      </c>
      <c r="T277" s="10">
        <f t="shared" si="18"/>
        <v>52.779999999999994</v>
      </c>
      <c r="U277" s="10">
        <f t="shared" si="18"/>
        <v>61.48</v>
      </c>
      <c r="V277" s="10">
        <f t="shared" si="18"/>
        <v>70.47</v>
      </c>
      <c r="W277" s="10">
        <f t="shared" si="18"/>
        <v>79.169999999999987</v>
      </c>
      <c r="X277" s="10">
        <f t="shared" si="18"/>
        <v>88.16</v>
      </c>
      <c r="Y277" s="10">
        <f t="shared" si="18"/>
        <v>97.44</v>
      </c>
    </row>
    <row r="278" spans="1:25" x14ac:dyDescent="0.2">
      <c r="A278" s="1" t="str">
        <f>LEFT(RIB_DATA!A278,4)&amp;"G"&amp;MID(RIB_DATA!A278,6,SEARCH("-",RIB_DATA!A278,1)-6)&amp;"-N/A"</f>
        <v>9030G42-N/A</v>
      </c>
      <c r="B278" s="1">
        <f>+RIB_DATA!B278*0%</f>
        <v>0</v>
      </c>
      <c r="C278" s="1">
        <f>+RIB_DATA!C278*0%</f>
        <v>0</v>
      </c>
      <c r="D278" s="1">
        <f>+RIB_DATA!D278*0%</f>
        <v>0</v>
      </c>
      <c r="E278" s="1">
        <f>+RIB_DATA!E278*0%</f>
        <v>0</v>
      </c>
      <c r="F278" s="1">
        <f>+RIB_DATA!F278*0%</f>
        <v>0</v>
      </c>
      <c r="G278" s="1">
        <f>+RIB_DATA!G278*0%</f>
        <v>0</v>
      </c>
      <c r="H278" s="1">
        <f>+RIB_DATA!H278*0%</f>
        <v>0</v>
      </c>
      <c r="I278" s="1">
        <f>+RIB_DATA!I278*0%</f>
        <v>0</v>
      </c>
      <c r="J278" s="1">
        <f>+RIB_DATA!J278*0%</f>
        <v>0</v>
      </c>
      <c r="K278" s="1">
        <f>+RIB_DATA!K278*0%</f>
        <v>0</v>
      </c>
      <c r="L278" s="1">
        <f>+RIB_DATA!L278*0%</f>
        <v>0</v>
      </c>
      <c r="N278" s="1" t="str">
        <f t="shared" si="17"/>
        <v>9030G42-N/A</v>
      </c>
      <c r="O278" s="10">
        <f t="shared" si="19"/>
        <v>0</v>
      </c>
      <c r="P278" s="10">
        <f t="shared" si="19"/>
        <v>0</v>
      </c>
      <c r="Q278" s="10">
        <f t="shared" si="19"/>
        <v>0</v>
      </c>
      <c r="R278" s="10">
        <f t="shared" si="18"/>
        <v>0</v>
      </c>
      <c r="S278" s="10">
        <f t="shared" si="18"/>
        <v>0</v>
      </c>
      <c r="T278" s="10">
        <f t="shared" si="18"/>
        <v>0</v>
      </c>
      <c r="U278" s="10">
        <f t="shared" si="18"/>
        <v>0</v>
      </c>
      <c r="V278" s="10">
        <f t="shared" si="18"/>
        <v>0</v>
      </c>
      <c r="W278" s="10">
        <f t="shared" si="18"/>
        <v>0</v>
      </c>
      <c r="X278" s="10">
        <f t="shared" si="18"/>
        <v>0</v>
      </c>
      <c r="Y278" s="10">
        <f t="shared" si="18"/>
        <v>0</v>
      </c>
    </row>
    <row r="279" spans="1:25" x14ac:dyDescent="0.2">
      <c r="A279" s="1" t="str">
        <f>LEFT(RIB_DATA!A279,4)&amp;"G"&amp;MID(RIB_DATA!A279,6,SEARCH("-",RIB_DATA!A279,1)-6)</f>
        <v>9030G48</v>
      </c>
      <c r="B279" s="1">
        <f>+RIB_DATA!B279*34%</f>
        <v>0</v>
      </c>
      <c r="C279" s="1">
        <f>+RIB_DATA!C279*34%</f>
        <v>9.1800000000000015</v>
      </c>
      <c r="D279" s="1">
        <f>+RIB_DATA!D279*34%</f>
        <v>18.02</v>
      </c>
      <c r="E279" s="1">
        <f>+RIB_DATA!E279*34%</f>
        <v>28.560000000000002</v>
      </c>
      <c r="F279" s="1">
        <f>+RIB_DATA!F279*34%</f>
        <v>40.46</v>
      </c>
      <c r="G279" s="1">
        <f>+RIB_DATA!G279*34%</f>
        <v>53.720000000000006</v>
      </c>
      <c r="H279" s="1">
        <f>+RIB_DATA!H279*34%</f>
        <v>68.34</v>
      </c>
      <c r="I279" s="1">
        <f>+RIB_DATA!I279*34%</f>
        <v>84.320000000000007</v>
      </c>
      <c r="J279" s="1">
        <f>+RIB_DATA!J279*34%</f>
        <v>101.32000000000001</v>
      </c>
      <c r="K279" s="1">
        <f>+RIB_DATA!K279*34%</f>
        <v>120.02000000000001</v>
      </c>
      <c r="L279" s="1">
        <f>+RIB_DATA!L279*34%</f>
        <v>139.74</v>
      </c>
      <c r="N279" s="1" t="str">
        <f t="shared" si="17"/>
        <v>9030G48</v>
      </c>
      <c r="O279" s="10">
        <f t="shared" si="19"/>
        <v>0</v>
      </c>
      <c r="P279" s="10">
        <f t="shared" si="19"/>
        <v>9.1800000000000015</v>
      </c>
      <c r="Q279" s="10">
        <f t="shared" si="19"/>
        <v>18.02</v>
      </c>
      <c r="R279" s="10">
        <f t="shared" si="18"/>
        <v>28.560000000000002</v>
      </c>
      <c r="S279" s="10">
        <f t="shared" si="18"/>
        <v>40.46</v>
      </c>
      <c r="T279" s="10">
        <f t="shared" si="18"/>
        <v>53.720000000000006</v>
      </c>
      <c r="U279" s="10">
        <f t="shared" si="18"/>
        <v>68.34</v>
      </c>
      <c r="V279" s="10">
        <f t="shared" si="18"/>
        <v>84.320000000000007</v>
      </c>
      <c r="W279" s="10">
        <f t="shared" si="18"/>
        <v>101.32000000000001</v>
      </c>
      <c r="X279" s="10">
        <f t="shared" si="18"/>
        <v>120.02000000000001</v>
      </c>
      <c r="Y279" s="10">
        <f t="shared" si="18"/>
        <v>139.74</v>
      </c>
    </row>
    <row r="280" spans="1:25" x14ac:dyDescent="0.2">
      <c r="A280" s="1" t="str">
        <f>LEFT(RIB_DATA!A280,4)&amp;"G"&amp;MID(RIB_DATA!A280,6,SEARCH("-",RIB_DATA!A280,1)-6)&amp;"-N/A"</f>
        <v>9030G60-N/A</v>
      </c>
      <c r="B280" s="1">
        <f>+RIB_DATA!B280*0%</f>
        <v>0</v>
      </c>
      <c r="C280" s="1">
        <f>+RIB_DATA!C280*0%</f>
        <v>0</v>
      </c>
      <c r="D280" s="1">
        <f>+RIB_DATA!D280*0%</f>
        <v>0</v>
      </c>
      <c r="E280" s="1">
        <f>+RIB_DATA!E280*0%</f>
        <v>0</v>
      </c>
      <c r="F280" s="1">
        <f>+RIB_DATA!F280*0%</f>
        <v>0</v>
      </c>
      <c r="G280" s="1">
        <f>+RIB_DATA!G280*0%</f>
        <v>0</v>
      </c>
      <c r="H280" s="1">
        <f>+RIB_DATA!H280*0%</f>
        <v>0</v>
      </c>
      <c r="I280" s="1">
        <f>+RIB_DATA!I280*0%</f>
        <v>0</v>
      </c>
      <c r="J280" s="1">
        <f>+RIB_DATA!J280*0%</f>
        <v>0</v>
      </c>
      <c r="K280" s="1">
        <f>+RIB_DATA!K280*0%</f>
        <v>0</v>
      </c>
      <c r="L280" s="1">
        <f>+RIB_DATA!L280*0%</f>
        <v>0</v>
      </c>
      <c r="N280" s="1" t="str">
        <f t="shared" si="17"/>
        <v>9030G60-N/A</v>
      </c>
      <c r="O280" s="10">
        <f t="shared" si="19"/>
        <v>0</v>
      </c>
      <c r="P280" s="10">
        <f t="shared" si="19"/>
        <v>0</v>
      </c>
      <c r="Q280" s="10">
        <f t="shared" si="19"/>
        <v>0</v>
      </c>
      <c r="R280" s="10">
        <f t="shared" si="18"/>
        <v>0</v>
      </c>
      <c r="S280" s="10">
        <f t="shared" si="18"/>
        <v>0</v>
      </c>
      <c r="T280" s="10">
        <f t="shared" si="18"/>
        <v>0</v>
      </c>
      <c r="U280" s="10">
        <f t="shared" si="18"/>
        <v>0</v>
      </c>
      <c r="V280" s="10">
        <f t="shared" si="18"/>
        <v>0</v>
      </c>
      <c r="W280" s="10">
        <f t="shared" si="18"/>
        <v>0</v>
      </c>
      <c r="X280" s="10">
        <f t="shared" si="18"/>
        <v>0</v>
      </c>
      <c r="Y280" s="10">
        <f t="shared" si="18"/>
        <v>0</v>
      </c>
    </row>
    <row r="281" spans="1:25" x14ac:dyDescent="0.2">
      <c r="A281" s="1" t="str">
        <f>LEFT(RIB_DATA!A281,4)&amp;"G"&amp;MID(RIB_DATA!A281,6,SEARCH("-",RIB_DATA!A281,1)-6)</f>
        <v>9030G60</v>
      </c>
      <c r="B281" s="1">
        <f>+RIB_DATA!B281*34%</f>
        <v>0.34</v>
      </c>
      <c r="C281" s="1">
        <f>+RIB_DATA!C281*34%</f>
        <v>14.280000000000001</v>
      </c>
      <c r="D281" s="1">
        <f>+RIB_DATA!D281*34%</f>
        <v>26.520000000000003</v>
      </c>
      <c r="E281" s="1">
        <f>+RIB_DATA!E281*34%</f>
        <v>39.78</v>
      </c>
      <c r="F281" s="1">
        <f>+RIB_DATA!F281*34%</f>
        <v>54.06</v>
      </c>
      <c r="G281" s="1">
        <f>+RIB_DATA!G281*34%</f>
        <v>69.36</v>
      </c>
      <c r="H281" s="1">
        <f>+RIB_DATA!H281*34%</f>
        <v>85.68</v>
      </c>
      <c r="I281" s="1">
        <f>+RIB_DATA!I281*34%</f>
        <v>103.02000000000001</v>
      </c>
      <c r="J281" s="1">
        <f>+RIB_DATA!J281*34%</f>
        <v>121.72000000000001</v>
      </c>
      <c r="K281" s="1">
        <f>+RIB_DATA!K281*34%</f>
        <v>141.10000000000002</v>
      </c>
      <c r="L281" s="1">
        <f>+RIB_DATA!L281*34%</f>
        <v>161.5</v>
      </c>
      <c r="N281" s="1" t="str">
        <f t="shared" si="17"/>
        <v>9030G60</v>
      </c>
      <c r="O281" s="10">
        <f t="shared" si="19"/>
        <v>0.34</v>
      </c>
      <c r="P281" s="10">
        <f t="shared" si="19"/>
        <v>14.280000000000001</v>
      </c>
      <c r="Q281" s="10">
        <f t="shared" si="19"/>
        <v>26.520000000000003</v>
      </c>
      <c r="R281" s="10">
        <f t="shared" si="18"/>
        <v>39.78</v>
      </c>
      <c r="S281" s="10">
        <f t="shared" si="18"/>
        <v>54.06</v>
      </c>
      <c r="T281" s="10">
        <f t="shared" si="18"/>
        <v>69.36</v>
      </c>
      <c r="U281" s="10">
        <f t="shared" si="18"/>
        <v>85.68</v>
      </c>
      <c r="V281" s="10">
        <f t="shared" si="18"/>
        <v>103.02000000000001</v>
      </c>
      <c r="W281" s="10">
        <f t="shared" si="18"/>
        <v>121.72000000000001</v>
      </c>
      <c r="X281" s="10">
        <f t="shared" si="18"/>
        <v>141.10000000000002</v>
      </c>
      <c r="Y281" s="10">
        <f t="shared" si="18"/>
        <v>161.5</v>
      </c>
    </row>
    <row r="282" spans="1:25" x14ac:dyDescent="0.2">
      <c r="A282" s="1" t="str">
        <f>LEFT(RIB_DATA!A282,4)&amp;"G"&amp;MID(RIB_DATA!A282,6,SEARCH("-",RIB_DATA!A282,1)-6)</f>
        <v>9030G76</v>
      </c>
      <c r="B282" s="1">
        <f>+RIB_DATA!B282*37%</f>
        <v>0.74</v>
      </c>
      <c r="C282" s="1">
        <f>+RIB_DATA!C282*37%</f>
        <v>20.72</v>
      </c>
      <c r="D282" s="1">
        <f>+RIB_DATA!D282*37%</f>
        <v>37.369999999999997</v>
      </c>
      <c r="E282" s="1">
        <f>+RIB_DATA!E282*37%</f>
        <v>54.019999999999996</v>
      </c>
      <c r="F282" s="1">
        <f>+RIB_DATA!F282*37%</f>
        <v>72.150000000000006</v>
      </c>
      <c r="G282" s="1">
        <f>+RIB_DATA!G282*37%</f>
        <v>91.02</v>
      </c>
      <c r="H282" s="1">
        <f>+RIB_DATA!H282*37%</f>
        <v>111</v>
      </c>
      <c r="I282" s="1">
        <f>+RIB_DATA!I282*37%</f>
        <v>131.72</v>
      </c>
      <c r="J282" s="1">
        <f>+RIB_DATA!J282*37%</f>
        <v>153.55000000000001</v>
      </c>
      <c r="K282" s="1">
        <f>+RIB_DATA!K282*37%</f>
        <v>176.49</v>
      </c>
      <c r="L282" s="1">
        <f>+RIB_DATA!L282*37%</f>
        <v>200.17</v>
      </c>
      <c r="N282" s="1" t="str">
        <f t="shared" si="17"/>
        <v>9030G76</v>
      </c>
      <c r="O282" s="10">
        <f t="shared" si="19"/>
        <v>0.74</v>
      </c>
      <c r="P282" s="10">
        <f t="shared" si="19"/>
        <v>20.72</v>
      </c>
      <c r="Q282" s="10">
        <f t="shared" si="19"/>
        <v>37.369999999999997</v>
      </c>
      <c r="R282" s="10">
        <f t="shared" si="18"/>
        <v>54.019999999999996</v>
      </c>
      <c r="S282" s="10">
        <f t="shared" si="18"/>
        <v>72.150000000000006</v>
      </c>
      <c r="T282" s="10">
        <f t="shared" si="18"/>
        <v>91.02</v>
      </c>
      <c r="U282" s="10">
        <f t="shared" si="18"/>
        <v>111</v>
      </c>
      <c r="V282" s="10">
        <f t="shared" si="18"/>
        <v>131.72</v>
      </c>
      <c r="W282" s="10">
        <f t="shared" si="18"/>
        <v>153.55000000000001</v>
      </c>
      <c r="X282" s="10">
        <f t="shared" si="18"/>
        <v>176.49</v>
      </c>
      <c r="Y282" s="10">
        <f t="shared" si="18"/>
        <v>200.17</v>
      </c>
    </row>
    <row r="283" spans="1:25" x14ac:dyDescent="0.2">
      <c r="A283" s="1" t="str">
        <f>LEFT(RIB_DATA!A283,4)&amp;"G"&amp;MID(RIB_DATA!A283,6,SEARCH("-",RIB_DATA!A283,1)-6)</f>
        <v>9030G101</v>
      </c>
      <c r="B283" s="1">
        <f>+RIB_DATA!B283*41%</f>
        <v>2.0499999999999998</v>
      </c>
      <c r="C283" s="1">
        <f>+RIB_DATA!C283*41%</f>
        <v>37.72</v>
      </c>
      <c r="D283" s="1">
        <f>+RIB_DATA!D283*41%</f>
        <v>62.319999999999993</v>
      </c>
      <c r="E283" s="1">
        <f>+RIB_DATA!E283*41%</f>
        <v>86.1</v>
      </c>
      <c r="F283" s="1">
        <f>+RIB_DATA!F283*41%</f>
        <v>109.88</v>
      </c>
      <c r="G283" s="1">
        <f>+RIB_DATA!G283*41%</f>
        <v>134.47999999999999</v>
      </c>
      <c r="H283" s="1">
        <f>+RIB_DATA!H283*41%</f>
        <v>159.48999999999998</v>
      </c>
      <c r="I283" s="1">
        <f>+RIB_DATA!I283*41%</f>
        <v>185.32</v>
      </c>
      <c r="J283" s="1">
        <f>+RIB_DATA!J283*41%</f>
        <v>211.55999999999997</v>
      </c>
      <c r="K283" s="1">
        <f>+RIB_DATA!K283*41%</f>
        <v>238.20999999999998</v>
      </c>
      <c r="L283" s="1">
        <f>+RIB_DATA!L283*41%</f>
        <v>265.68</v>
      </c>
      <c r="N283" s="1" t="str">
        <f t="shared" si="17"/>
        <v>9030G101</v>
      </c>
      <c r="O283" s="10">
        <f t="shared" si="19"/>
        <v>2.0499999999999998</v>
      </c>
      <c r="P283" s="10">
        <f t="shared" si="19"/>
        <v>37.72</v>
      </c>
      <c r="Q283" s="10">
        <f t="shared" si="19"/>
        <v>62.319999999999993</v>
      </c>
      <c r="R283" s="10">
        <f t="shared" si="18"/>
        <v>86.1</v>
      </c>
      <c r="S283" s="10">
        <f t="shared" si="18"/>
        <v>109.88</v>
      </c>
      <c r="T283" s="10">
        <f t="shared" si="18"/>
        <v>134.47999999999999</v>
      </c>
      <c r="U283" s="10">
        <f t="shared" si="18"/>
        <v>159.48999999999998</v>
      </c>
      <c r="V283" s="10">
        <f t="shared" si="18"/>
        <v>185.32</v>
      </c>
      <c r="W283" s="10">
        <f t="shared" si="18"/>
        <v>211.55999999999997</v>
      </c>
      <c r="X283" s="10">
        <f t="shared" si="18"/>
        <v>238.20999999999998</v>
      </c>
      <c r="Y283" s="10">
        <f t="shared" si="18"/>
        <v>265.68</v>
      </c>
    </row>
    <row r="284" spans="1:25" x14ac:dyDescent="0.2">
      <c r="A284" s="1" t="str">
        <f>LEFT(RIB_DATA!A284,4)&amp;"G"&amp;MID(RIB_DATA!A284,6,SEARCH("-",RIB_DATA!A284,1)-6)&amp;"-N/A"</f>
        <v>8530G33-N/A</v>
      </c>
      <c r="B284" s="1">
        <f>+RIB_DATA!B284*0%</f>
        <v>0</v>
      </c>
      <c r="C284" s="1">
        <f>+RIB_DATA!C284*0%</f>
        <v>0</v>
      </c>
      <c r="D284" s="1">
        <f>+RIB_DATA!D284*0%</f>
        <v>0</v>
      </c>
      <c r="E284" s="1">
        <f>+RIB_DATA!E284*0%</f>
        <v>0</v>
      </c>
      <c r="F284" s="1">
        <f>+RIB_DATA!F284*0%</f>
        <v>0</v>
      </c>
      <c r="G284" s="1">
        <f>+RIB_DATA!G284*0%</f>
        <v>0</v>
      </c>
      <c r="H284" s="1">
        <f>+RIB_DATA!H284*0%</f>
        <v>0</v>
      </c>
      <c r="I284" s="1">
        <f>+RIB_DATA!I284*0%</f>
        <v>0</v>
      </c>
      <c r="J284" s="1">
        <f>+RIB_DATA!J284*0%</f>
        <v>0</v>
      </c>
      <c r="K284" s="1">
        <f>+RIB_DATA!K284*0%</f>
        <v>0</v>
      </c>
      <c r="L284" s="1">
        <f>+RIB_DATA!L284*0%</f>
        <v>0</v>
      </c>
      <c r="N284" s="1" t="str">
        <f t="shared" si="17"/>
        <v>8530G33-N/A</v>
      </c>
      <c r="O284" s="10">
        <f t="shared" si="19"/>
        <v>0</v>
      </c>
      <c r="P284" s="10">
        <f t="shared" si="19"/>
        <v>0</v>
      </c>
      <c r="Q284" s="10">
        <f t="shared" si="19"/>
        <v>0</v>
      </c>
      <c r="R284" s="10">
        <f t="shared" si="18"/>
        <v>0</v>
      </c>
      <c r="S284" s="10">
        <f t="shared" si="18"/>
        <v>0</v>
      </c>
      <c r="T284" s="10">
        <f t="shared" si="18"/>
        <v>0</v>
      </c>
      <c r="U284" s="10">
        <f t="shared" si="18"/>
        <v>0</v>
      </c>
      <c r="V284" s="10">
        <f t="shared" si="18"/>
        <v>0</v>
      </c>
      <c r="W284" s="10">
        <f t="shared" si="18"/>
        <v>0</v>
      </c>
      <c r="X284" s="10">
        <f t="shared" si="18"/>
        <v>0</v>
      </c>
      <c r="Y284" s="10">
        <f t="shared" si="18"/>
        <v>0</v>
      </c>
    </row>
    <row r="285" spans="1:25" x14ac:dyDescent="0.2">
      <c r="A285" s="1" t="str">
        <f>LEFT(RIB_DATA!A285,4)&amp;"G"&amp;MID(RIB_DATA!A285,6,SEARCH("-",RIB_DATA!A285,1)-6)</f>
        <v>8530G33</v>
      </c>
      <c r="B285" s="1">
        <f>+RIB_DATA!B285*29%</f>
        <v>0.86999999999999988</v>
      </c>
      <c r="C285" s="1">
        <f>+RIB_DATA!C285*29%</f>
        <v>15.659999999999998</v>
      </c>
      <c r="D285" s="1">
        <f>+RIB_DATA!D285*29%</f>
        <v>24.939999999999998</v>
      </c>
      <c r="E285" s="1">
        <f>+RIB_DATA!E285*29%</f>
        <v>33.64</v>
      </c>
      <c r="F285" s="1">
        <f>+RIB_DATA!F285*29%</f>
        <v>42.05</v>
      </c>
      <c r="G285" s="1">
        <f>+RIB_DATA!G285*29%</f>
        <v>50.75</v>
      </c>
      <c r="H285" s="1">
        <f>+RIB_DATA!H285*29%</f>
        <v>59.16</v>
      </c>
      <c r="I285" s="1">
        <f>+RIB_DATA!I285*29%</f>
        <v>67.86</v>
      </c>
      <c r="J285" s="1">
        <f>+RIB_DATA!J285*29%</f>
        <v>76.559999999999988</v>
      </c>
      <c r="K285" s="1">
        <f>+RIB_DATA!K285*29%</f>
        <v>85.55</v>
      </c>
      <c r="L285" s="1">
        <f>+RIB_DATA!L285*29%</f>
        <v>0</v>
      </c>
      <c r="N285" s="1" t="str">
        <f t="shared" si="17"/>
        <v>8530G33</v>
      </c>
      <c r="O285" s="10">
        <f t="shared" si="19"/>
        <v>0.86999999999999988</v>
      </c>
      <c r="P285" s="10">
        <f t="shared" si="19"/>
        <v>15.659999999999998</v>
      </c>
      <c r="Q285" s="10">
        <f t="shared" si="19"/>
        <v>24.939999999999998</v>
      </c>
      <c r="R285" s="10">
        <f t="shared" si="18"/>
        <v>33.64</v>
      </c>
      <c r="S285" s="10">
        <f t="shared" si="18"/>
        <v>42.05</v>
      </c>
      <c r="T285" s="10">
        <f t="shared" si="18"/>
        <v>50.75</v>
      </c>
      <c r="U285" s="10">
        <f t="shared" si="18"/>
        <v>59.16</v>
      </c>
      <c r="V285" s="10">
        <f t="shared" si="18"/>
        <v>67.86</v>
      </c>
      <c r="W285" s="10">
        <f t="shared" si="18"/>
        <v>76.559999999999988</v>
      </c>
      <c r="X285" s="10">
        <f t="shared" si="18"/>
        <v>85.55</v>
      </c>
      <c r="Y285" s="10">
        <f t="shared" si="18"/>
        <v>0</v>
      </c>
    </row>
    <row r="286" spans="1:25" x14ac:dyDescent="0.2">
      <c r="A286" s="1" t="str">
        <f>LEFT(RIB_DATA!A286,4)&amp;"G"&amp;MID(RIB_DATA!A286,6,SEARCH("-",RIB_DATA!A286,1)-6)&amp;"-N/A"</f>
        <v>8530G42-N/A</v>
      </c>
      <c r="B286" s="1">
        <f>+RIB_DATA!B286*0%</f>
        <v>0</v>
      </c>
      <c r="C286" s="1">
        <f>+RIB_DATA!C286*0%</f>
        <v>0</v>
      </c>
      <c r="D286" s="1">
        <f>+RIB_DATA!D286*0%</f>
        <v>0</v>
      </c>
      <c r="E286" s="1">
        <f>+RIB_DATA!E286*0%</f>
        <v>0</v>
      </c>
      <c r="F286" s="1">
        <f>+RIB_DATA!F286*0%</f>
        <v>0</v>
      </c>
      <c r="G286" s="1">
        <f>+RIB_DATA!G286*0%</f>
        <v>0</v>
      </c>
      <c r="H286" s="1">
        <f>+RIB_DATA!H286*0%</f>
        <v>0</v>
      </c>
      <c r="I286" s="1">
        <f>+RIB_DATA!I286*0%</f>
        <v>0</v>
      </c>
      <c r="J286" s="1">
        <f>+RIB_DATA!J286*0%</f>
        <v>0</v>
      </c>
      <c r="K286" s="1">
        <f>+RIB_DATA!K286*0%</f>
        <v>0</v>
      </c>
      <c r="L286" s="1">
        <f>+RIB_DATA!L286*0%</f>
        <v>0</v>
      </c>
      <c r="N286" s="1" t="str">
        <f t="shared" si="17"/>
        <v>8530G42-N/A</v>
      </c>
      <c r="O286" s="10">
        <f t="shared" si="19"/>
        <v>0</v>
      </c>
      <c r="P286" s="10">
        <f t="shared" si="19"/>
        <v>0</v>
      </c>
      <c r="Q286" s="10">
        <f t="shared" si="19"/>
        <v>0</v>
      </c>
      <c r="R286" s="10">
        <f t="shared" si="18"/>
        <v>0</v>
      </c>
      <c r="S286" s="10">
        <f t="shared" si="18"/>
        <v>0</v>
      </c>
      <c r="T286" s="10">
        <f t="shared" si="18"/>
        <v>0</v>
      </c>
      <c r="U286" s="10">
        <f t="shared" si="18"/>
        <v>0</v>
      </c>
      <c r="V286" s="10">
        <f t="shared" si="18"/>
        <v>0</v>
      </c>
      <c r="W286" s="10">
        <f t="shared" si="18"/>
        <v>0</v>
      </c>
      <c r="X286" s="10">
        <f t="shared" si="18"/>
        <v>0</v>
      </c>
      <c r="Y286" s="10">
        <f t="shared" si="18"/>
        <v>0</v>
      </c>
    </row>
    <row r="287" spans="1:25" x14ac:dyDescent="0.2">
      <c r="A287" s="1" t="str">
        <f>LEFT(RIB_DATA!A287,4)&amp;"G"&amp;MID(RIB_DATA!A287,6,SEARCH("-",RIB_DATA!A287,1)-6)</f>
        <v>8530G48</v>
      </c>
      <c r="B287" s="1">
        <f>+RIB_DATA!B287*34%</f>
        <v>0</v>
      </c>
      <c r="C287" s="1">
        <f>+RIB_DATA!C287*34%</f>
        <v>8.84</v>
      </c>
      <c r="D287" s="1">
        <f>+RIB_DATA!D287*34%</f>
        <v>17.68</v>
      </c>
      <c r="E287" s="1">
        <f>+RIB_DATA!E287*34%</f>
        <v>28.220000000000002</v>
      </c>
      <c r="F287" s="1">
        <f>+RIB_DATA!F287*34%</f>
        <v>40.46</v>
      </c>
      <c r="G287" s="1">
        <f>+RIB_DATA!G287*34%</f>
        <v>53.720000000000006</v>
      </c>
      <c r="H287" s="1">
        <f>+RIB_DATA!H287*34%</f>
        <v>68.680000000000007</v>
      </c>
      <c r="I287" s="1">
        <f>+RIB_DATA!I287*34%</f>
        <v>85</v>
      </c>
      <c r="J287" s="1">
        <f>+RIB_DATA!J287*34%</f>
        <v>102.68</v>
      </c>
      <c r="K287" s="1">
        <f>+RIB_DATA!K287*34%</f>
        <v>121.72000000000001</v>
      </c>
      <c r="L287" s="1">
        <f>+RIB_DATA!L287*34%</f>
        <v>0</v>
      </c>
      <c r="N287" s="1" t="str">
        <f t="shared" si="17"/>
        <v>8530G48</v>
      </c>
      <c r="O287" s="10">
        <f t="shared" si="19"/>
        <v>0</v>
      </c>
      <c r="P287" s="10">
        <f t="shared" si="19"/>
        <v>8.84</v>
      </c>
      <c r="Q287" s="10">
        <f t="shared" si="19"/>
        <v>17.68</v>
      </c>
      <c r="R287" s="10">
        <f t="shared" si="18"/>
        <v>28.220000000000002</v>
      </c>
      <c r="S287" s="10">
        <f t="shared" si="18"/>
        <v>40.46</v>
      </c>
      <c r="T287" s="10">
        <f t="shared" si="18"/>
        <v>53.720000000000006</v>
      </c>
      <c r="U287" s="10">
        <f t="shared" si="18"/>
        <v>68.680000000000007</v>
      </c>
      <c r="V287" s="10">
        <f t="shared" si="18"/>
        <v>85</v>
      </c>
      <c r="W287" s="10">
        <f t="shared" si="18"/>
        <v>102.68</v>
      </c>
      <c r="X287" s="10">
        <f t="shared" si="18"/>
        <v>121.72000000000001</v>
      </c>
      <c r="Y287" s="10">
        <f t="shared" si="18"/>
        <v>0</v>
      </c>
    </row>
    <row r="288" spans="1:25" x14ac:dyDescent="0.2">
      <c r="A288" s="1" t="str">
        <f>LEFT(RIB_DATA!A288,4)&amp;"G"&amp;MID(RIB_DATA!A288,6,SEARCH("-",RIB_DATA!A288,1)-6)&amp;"-N/A"</f>
        <v>8530G60-N/A</v>
      </c>
      <c r="B288" s="1">
        <f>+RIB_DATA!B288*0%</f>
        <v>0</v>
      </c>
      <c r="C288" s="1">
        <f>+RIB_DATA!C288*0%</f>
        <v>0</v>
      </c>
      <c r="D288" s="1">
        <f>+RIB_DATA!D288*0%</f>
        <v>0</v>
      </c>
      <c r="E288" s="1">
        <f>+RIB_DATA!E288*0%</f>
        <v>0</v>
      </c>
      <c r="F288" s="1">
        <f>+RIB_DATA!F288*0%</f>
        <v>0</v>
      </c>
      <c r="G288" s="1">
        <f>+RIB_DATA!G288*0%</f>
        <v>0</v>
      </c>
      <c r="H288" s="1">
        <f>+RIB_DATA!H288*0%</f>
        <v>0</v>
      </c>
      <c r="I288" s="1">
        <f>+RIB_DATA!I288*0%</f>
        <v>0</v>
      </c>
      <c r="J288" s="1">
        <f>+RIB_DATA!J288*0%</f>
        <v>0</v>
      </c>
      <c r="K288" s="1">
        <f>+RIB_DATA!K288*0%</f>
        <v>0</v>
      </c>
      <c r="L288" s="1">
        <f>+RIB_DATA!L288*0%</f>
        <v>0</v>
      </c>
      <c r="N288" s="1" t="str">
        <f t="shared" si="17"/>
        <v>8530G60-N/A</v>
      </c>
      <c r="O288" s="10">
        <f t="shared" si="19"/>
        <v>0</v>
      </c>
      <c r="P288" s="10">
        <f t="shared" si="19"/>
        <v>0</v>
      </c>
      <c r="Q288" s="10">
        <f t="shared" si="19"/>
        <v>0</v>
      </c>
      <c r="R288" s="10">
        <f t="shared" si="18"/>
        <v>0</v>
      </c>
      <c r="S288" s="10">
        <f t="shared" si="18"/>
        <v>0</v>
      </c>
      <c r="T288" s="10">
        <f t="shared" si="18"/>
        <v>0</v>
      </c>
      <c r="U288" s="10">
        <f t="shared" si="18"/>
        <v>0</v>
      </c>
      <c r="V288" s="10">
        <f t="shared" si="18"/>
        <v>0</v>
      </c>
      <c r="W288" s="10">
        <f t="shared" si="18"/>
        <v>0</v>
      </c>
      <c r="X288" s="10">
        <f t="shared" si="18"/>
        <v>0</v>
      </c>
      <c r="Y288" s="10">
        <f t="shared" si="18"/>
        <v>0</v>
      </c>
    </row>
    <row r="289" spans="1:25" x14ac:dyDescent="0.2">
      <c r="A289" s="1" t="str">
        <f>LEFT(RIB_DATA!A289,4)&amp;"G"&amp;MID(RIB_DATA!A289,6,SEARCH("-",RIB_DATA!A289,1)-6)</f>
        <v>8530G60</v>
      </c>
      <c r="B289" s="1">
        <f>+RIB_DATA!B289*34%</f>
        <v>0.34</v>
      </c>
      <c r="C289" s="1">
        <f>+RIB_DATA!C289*34%</f>
        <v>13.600000000000001</v>
      </c>
      <c r="D289" s="1">
        <f>+RIB_DATA!D289*34%</f>
        <v>25.840000000000003</v>
      </c>
      <c r="E289" s="1">
        <f>+RIB_DATA!E289*34%</f>
        <v>38.760000000000005</v>
      </c>
      <c r="F289" s="1">
        <f>+RIB_DATA!F289*34%</f>
        <v>53.040000000000006</v>
      </c>
      <c r="G289" s="1">
        <f>+RIB_DATA!G289*34%</f>
        <v>68.680000000000007</v>
      </c>
      <c r="H289" s="1">
        <f>+RIB_DATA!H289*34%</f>
        <v>85</v>
      </c>
      <c r="I289" s="1">
        <f>+RIB_DATA!I289*34%</f>
        <v>102.68</v>
      </c>
      <c r="J289" s="1">
        <f>+RIB_DATA!J289*34%</f>
        <v>121.04</v>
      </c>
      <c r="K289" s="1">
        <f>+RIB_DATA!K289*34%</f>
        <v>140.76000000000002</v>
      </c>
      <c r="L289" s="1">
        <f>+RIB_DATA!L289*34%</f>
        <v>0</v>
      </c>
      <c r="N289" s="1" t="str">
        <f t="shared" si="17"/>
        <v>8530G60</v>
      </c>
      <c r="O289" s="10">
        <f t="shared" si="19"/>
        <v>0.34</v>
      </c>
      <c r="P289" s="10">
        <f t="shared" si="19"/>
        <v>13.600000000000001</v>
      </c>
      <c r="Q289" s="10">
        <f t="shared" si="19"/>
        <v>25.840000000000003</v>
      </c>
      <c r="R289" s="10">
        <f t="shared" si="18"/>
        <v>38.760000000000005</v>
      </c>
      <c r="S289" s="10">
        <f t="shared" si="18"/>
        <v>53.040000000000006</v>
      </c>
      <c r="T289" s="10">
        <f t="shared" si="18"/>
        <v>68.680000000000007</v>
      </c>
      <c r="U289" s="10">
        <f t="shared" si="18"/>
        <v>85</v>
      </c>
      <c r="V289" s="10">
        <f t="shared" si="18"/>
        <v>102.68</v>
      </c>
      <c r="W289" s="10">
        <f t="shared" si="18"/>
        <v>121.04</v>
      </c>
      <c r="X289" s="10">
        <f t="shared" si="18"/>
        <v>140.76000000000002</v>
      </c>
      <c r="Y289" s="10">
        <f t="shared" si="18"/>
        <v>0</v>
      </c>
    </row>
    <row r="290" spans="1:25" x14ac:dyDescent="0.2">
      <c r="A290" s="1" t="str">
        <f>LEFT(RIB_DATA!A290,4)&amp;"G"&amp;MID(RIB_DATA!A290,6,SEARCH("-",RIB_DATA!A290,1)-6)</f>
        <v>8530G76</v>
      </c>
      <c r="B290" s="1">
        <f>+RIB_DATA!B290*37%</f>
        <v>0.74</v>
      </c>
      <c r="C290" s="1">
        <f>+RIB_DATA!C290*37%</f>
        <v>19.98</v>
      </c>
      <c r="D290" s="1">
        <f>+RIB_DATA!D290*37%</f>
        <v>35.89</v>
      </c>
      <c r="E290" s="1">
        <f>+RIB_DATA!E290*37%</f>
        <v>52.54</v>
      </c>
      <c r="F290" s="1">
        <f>+RIB_DATA!F290*37%</f>
        <v>70.3</v>
      </c>
      <c r="G290" s="1">
        <f>+RIB_DATA!G290*37%</f>
        <v>89.17</v>
      </c>
      <c r="H290" s="1">
        <f>+RIB_DATA!H290*37%</f>
        <v>108.78</v>
      </c>
      <c r="I290" s="1">
        <f>+RIB_DATA!I290*37%</f>
        <v>129.5</v>
      </c>
      <c r="J290" s="1">
        <f>+RIB_DATA!J290*37%</f>
        <v>151.32999999999998</v>
      </c>
      <c r="K290" s="1">
        <f>+RIB_DATA!K290*37%</f>
        <v>174.27</v>
      </c>
      <c r="L290" s="1">
        <f>+RIB_DATA!L290*37%</f>
        <v>0</v>
      </c>
      <c r="N290" s="1" t="str">
        <f t="shared" si="17"/>
        <v>8530G76</v>
      </c>
      <c r="O290" s="10">
        <f t="shared" si="19"/>
        <v>0.74</v>
      </c>
      <c r="P290" s="10">
        <f t="shared" si="19"/>
        <v>19.98</v>
      </c>
      <c r="Q290" s="10">
        <f t="shared" si="19"/>
        <v>35.89</v>
      </c>
      <c r="R290" s="10">
        <f t="shared" si="18"/>
        <v>52.54</v>
      </c>
      <c r="S290" s="10">
        <f t="shared" si="18"/>
        <v>70.3</v>
      </c>
      <c r="T290" s="10">
        <f t="shared" si="18"/>
        <v>89.17</v>
      </c>
      <c r="U290" s="10">
        <f t="shared" si="18"/>
        <v>108.78</v>
      </c>
      <c r="V290" s="10">
        <f t="shared" si="18"/>
        <v>129.5</v>
      </c>
      <c r="W290" s="10">
        <f t="shared" si="18"/>
        <v>151.32999999999998</v>
      </c>
      <c r="X290" s="10">
        <f t="shared" si="18"/>
        <v>174.27</v>
      </c>
      <c r="Y290" s="10">
        <f t="shared" si="18"/>
        <v>0</v>
      </c>
    </row>
    <row r="291" spans="1:25" x14ac:dyDescent="0.2">
      <c r="A291" s="1" t="str">
        <f>LEFT(RIB_DATA!A291,4)&amp;"G"&amp;MID(RIB_DATA!A291,6,SEARCH("-",RIB_DATA!A291,1)-6)</f>
        <v>8530G101</v>
      </c>
      <c r="B291" s="1">
        <f>+RIB_DATA!B291*41%</f>
        <v>1.64</v>
      </c>
      <c r="C291" s="1">
        <f>+RIB_DATA!C291*41%</f>
        <v>35.669999999999995</v>
      </c>
      <c r="D291" s="1">
        <f>+RIB_DATA!D291*41%</f>
        <v>59.04</v>
      </c>
      <c r="E291" s="1">
        <f>+RIB_DATA!E291*41%</f>
        <v>82</v>
      </c>
      <c r="F291" s="1">
        <f>+RIB_DATA!F291*41%</f>
        <v>105.36999999999999</v>
      </c>
      <c r="G291" s="1">
        <f>+RIB_DATA!G291*41%</f>
        <v>129.56</v>
      </c>
      <c r="H291" s="1">
        <f>+RIB_DATA!H291*41%</f>
        <v>153.75</v>
      </c>
      <c r="I291" s="1">
        <f>+RIB_DATA!I291*41%</f>
        <v>179.17</v>
      </c>
      <c r="J291" s="1">
        <f>+RIB_DATA!J291*41%</f>
        <v>204.58999999999997</v>
      </c>
      <c r="K291" s="1">
        <f>+RIB_DATA!K291*41%</f>
        <v>231.23999999999998</v>
      </c>
      <c r="L291" s="1">
        <f>+RIB_DATA!L291*41%</f>
        <v>0</v>
      </c>
      <c r="N291" s="1" t="str">
        <f t="shared" si="17"/>
        <v>8530G101</v>
      </c>
      <c r="O291" s="10">
        <f t="shared" si="19"/>
        <v>1.64</v>
      </c>
      <c r="P291" s="10">
        <f t="shared" si="19"/>
        <v>35.669999999999995</v>
      </c>
      <c r="Q291" s="10">
        <f t="shared" si="19"/>
        <v>59.04</v>
      </c>
      <c r="R291" s="10">
        <f t="shared" si="18"/>
        <v>82</v>
      </c>
      <c r="S291" s="10">
        <f t="shared" si="18"/>
        <v>105.36999999999999</v>
      </c>
      <c r="T291" s="10">
        <f t="shared" si="18"/>
        <v>129.56</v>
      </c>
      <c r="U291" s="10">
        <f t="shared" si="18"/>
        <v>153.75</v>
      </c>
      <c r="V291" s="10">
        <f t="shared" si="18"/>
        <v>179.17</v>
      </c>
      <c r="W291" s="10">
        <f t="shared" si="18"/>
        <v>204.58999999999997</v>
      </c>
      <c r="X291" s="10">
        <f t="shared" si="18"/>
        <v>231.23999999999998</v>
      </c>
      <c r="Y291" s="10">
        <f t="shared" si="18"/>
        <v>0</v>
      </c>
    </row>
    <row r="292" spans="1:25" x14ac:dyDescent="0.2">
      <c r="A292" s="1" t="str">
        <f>LEFT(RIB_DATA!A292,4)&amp;"G"&amp;MID(RIB_DATA!A292,6,SEARCH("-",RIB_DATA!A292,1)-6)&amp;"-N/A"</f>
        <v>8030G33-N/A</v>
      </c>
      <c r="B292" s="1">
        <f>+RIB_DATA!B292*0%</f>
        <v>0</v>
      </c>
      <c r="C292" s="1">
        <f>+RIB_DATA!C292*0%</f>
        <v>0</v>
      </c>
      <c r="D292" s="1">
        <f>+RIB_DATA!D292*0%</f>
        <v>0</v>
      </c>
      <c r="E292" s="1">
        <f>+RIB_DATA!E292*0%</f>
        <v>0</v>
      </c>
      <c r="F292" s="1">
        <f>+RIB_DATA!F292*0%</f>
        <v>0</v>
      </c>
      <c r="G292" s="1">
        <f>+RIB_DATA!G292*0%</f>
        <v>0</v>
      </c>
      <c r="H292" s="1">
        <f>+RIB_DATA!H292*0%</f>
        <v>0</v>
      </c>
      <c r="I292" s="1">
        <f>+RIB_DATA!I292*0%</f>
        <v>0</v>
      </c>
      <c r="J292" s="1">
        <f>+RIB_DATA!J292*0%</f>
        <v>0</v>
      </c>
      <c r="K292" s="1">
        <f>+RIB_DATA!K292*0%</f>
        <v>0</v>
      </c>
      <c r="L292" s="1">
        <f>+RIB_DATA!L292*0%</f>
        <v>0</v>
      </c>
      <c r="N292" s="1" t="str">
        <f t="shared" si="17"/>
        <v>8030G33-N/A</v>
      </c>
      <c r="O292" s="10">
        <f t="shared" si="19"/>
        <v>0</v>
      </c>
      <c r="P292" s="10">
        <f t="shared" si="19"/>
        <v>0</v>
      </c>
      <c r="Q292" s="10">
        <f t="shared" si="19"/>
        <v>0</v>
      </c>
      <c r="R292" s="10">
        <f t="shared" si="18"/>
        <v>0</v>
      </c>
      <c r="S292" s="10">
        <f t="shared" si="18"/>
        <v>0</v>
      </c>
      <c r="T292" s="10">
        <f t="shared" si="18"/>
        <v>0</v>
      </c>
      <c r="U292" s="10">
        <f t="shared" si="18"/>
        <v>0</v>
      </c>
      <c r="V292" s="10">
        <f t="shared" si="18"/>
        <v>0</v>
      </c>
      <c r="W292" s="10">
        <f t="shared" si="18"/>
        <v>0</v>
      </c>
      <c r="X292" s="10">
        <f t="shared" si="18"/>
        <v>0</v>
      </c>
      <c r="Y292" s="10">
        <f t="shared" si="18"/>
        <v>0</v>
      </c>
    </row>
    <row r="293" spans="1:25" x14ac:dyDescent="0.2">
      <c r="A293" s="1" t="str">
        <f>LEFT(RIB_DATA!A293,4)&amp;"G"&amp;MID(RIB_DATA!A293,6,SEARCH("-",RIB_DATA!A293,1)-6)</f>
        <v>8030G33</v>
      </c>
      <c r="B293" s="1">
        <f>+RIB_DATA!B293*29%</f>
        <v>0.86999999999999988</v>
      </c>
      <c r="C293" s="1">
        <f>+RIB_DATA!C293*29%</f>
        <v>14.79</v>
      </c>
      <c r="D293" s="1">
        <f>+RIB_DATA!D293*29%</f>
        <v>23.49</v>
      </c>
      <c r="E293" s="1">
        <f>+RIB_DATA!E293*29%</f>
        <v>31.9</v>
      </c>
      <c r="F293" s="1">
        <f>+RIB_DATA!F293*29%</f>
        <v>40.309999999999995</v>
      </c>
      <c r="G293" s="1">
        <f>+RIB_DATA!G293*29%</f>
        <v>48.43</v>
      </c>
      <c r="H293" s="1">
        <f>+RIB_DATA!H293*29%</f>
        <v>56.839999999999996</v>
      </c>
      <c r="I293" s="1">
        <f>+RIB_DATA!I293*29%</f>
        <v>65.25</v>
      </c>
      <c r="J293" s="1">
        <f>+RIB_DATA!J293*29%</f>
        <v>73.949999999999989</v>
      </c>
      <c r="K293" s="1">
        <f>+RIB_DATA!K293*29%</f>
        <v>0</v>
      </c>
      <c r="L293" s="1">
        <f>+RIB_DATA!L293*29%</f>
        <v>0</v>
      </c>
      <c r="N293" s="1" t="str">
        <f t="shared" si="17"/>
        <v>8030G33</v>
      </c>
      <c r="O293" s="10">
        <f t="shared" si="19"/>
        <v>0.86999999999999988</v>
      </c>
      <c r="P293" s="10">
        <f t="shared" si="19"/>
        <v>14.79</v>
      </c>
      <c r="Q293" s="10">
        <f t="shared" si="19"/>
        <v>23.49</v>
      </c>
      <c r="R293" s="10">
        <f t="shared" si="18"/>
        <v>31.9</v>
      </c>
      <c r="S293" s="10">
        <f t="shared" si="18"/>
        <v>40.309999999999995</v>
      </c>
      <c r="T293" s="10">
        <f t="shared" si="18"/>
        <v>48.43</v>
      </c>
      <c r="U293" s="10">
        <f t="shared" si="18"/>
        <v>56.839999999999996</v>
      </c>
      <c r="V293" s="10">
        <f t="shared" si="18"/>
        <v>65.25</v>
      </c>
      <c r="W293" s="10">
        <f t="shared" si="18"/>
        <v>73.949999999999989</v>
      </c>
      <c r="X293" s="10">
        <f t="shared" si="18"/>
        <v>0</v>
      </c>
      <c r="Y293" s="10">
        <f t="shared" si="18"/>
        <v>0</v>
      </c>
    </row>
    <row r="294" spans="1:25" x14ac:dyDescent="0.2">
      <c r="A294" s="1" t="str">
        <f>LEFT(RIB_DATA!A294,4)&amp;"G"&amp;MID(RIB_DATA!A294,6,SEARCH("-",RIB_DATA!A294,1)-6)&amp;"-N/A"</f>
        <v>8030G42-N/A</v>
      </c>
      <c r="B294" s="1">
        <f>+RIB_DATA!B294*0%</f>
        <v>0</v>
      </c>
      <c r="C294" s="1">
        <f>+RIB_DATA!C294*0%</f>
        <v>0</v>
      </c>
      <c r="D294" s="1">
        <f>+RIB_DATA!D294*0%</f>
        <v>0</v>
      </c>
      <c r="E294" s="1">
        <f>+RIB_DATA!E294*0%</f>
        <v>0</v>
      </c>
      <c r="F294" s="1">
        <f>+RIB_DATA!F294*0%</f>
        <v>0</v>
      </c>
      <c r="G294" s="1">
        <f>+RIB_DATA!G294*0%</f>
        <v>0</v>
      </c>
      <c r="H294" s="1">
        <f>+RIB_DATA!H294*0%</f>
        <v>0</v>
      </c>
      <c r="I294" s="1">
        <f>+RIB_DATA!I294*0%</f>
        <v>0</v>
      </c>
      <c r="J294" s="1">
        <f>+RIB_DATA!J294*0%</f>
        <v>0</v>
      </c>
      <c r="K294" s="1">
        <f>+RIB_DATA!K294*0%</f>
        <v>0</v>
      </c>
      <c r="L294" s="1">
        <f>+RIB_DATA!L294*0%</f>
        <v>0</v>
      </c>
      <c r="N294" s="1" t="str">
        <f t="shared" si="17"/>
        <v>8030G42-N/A</v>
      </c>
      <c r="O294" s="10">
        <f t="shared" si="19"/>
        <v>0</v>
      </c>
      <c r="P294" s="10">
        <f t="shared" si="19"/>
        <v>0</v>
      </c>
      <c r="Q294" s="10">
        <f t="shared" si="19"/>
        <v>0</v>
      </c>
      <c r="R294" s="10">
        <f t="shared" si="18"/>
        <v>0</v>
      </c>
      <c r="S294" s="10">
        <f t="shared" si="18"/>
        <v>0</v>
      </c>
      <c r="T294" s="10">
        <f t="shared" si="18"/>
        <v>0</v>
      </c>
      <c r="U294" s="10">
        <f t="shared" si="18"/>
        <v>0</v>
      </c>
      <c r="V294" s="10">
        <f t="shared" si="18"/>
        <v>0</v>
      </c>
      <c r="W294" s="10">
        <f t="shared" si="18"/>
        <v>0</v>
      </c>
      <c r="X294" s="10">
        <f t="shared" si="18"/>
        <v>0</v>
      </c>
      <c r="Y294" s="10">
        <f t="shared" si="18"/>
        <v>0</v>
      </c>
    </row>
    <row r="295" spans="1:25" x14ac:dyDescent="0.2">
      <c r="A295" s="1" t="str">
        <f>LEFT(RIB_DATA!A295,4)&amp;"G"&amp;MID(RIB_DATA!A295,6,SEARCH("-",RIB_DATA!A295,1)-6)</f>
        <v>8030G48</v>
      </c>
      <c r="B295" s="1">
        <f>+RIB_DATA!B295*34%</f>
        <v>0</v>
      </c>
      <c r="C295" s="1">
        <f>+RIB_DATA!C295*34%</f>
        <v>8.5</v>
      </c>
      <c r="D295" s="1">
        <f>+RIB_DATA!D295*34%</f>
        <v>17.68</v>
      </c>
      <c r="E295" s="1">
        <f>+RIB_DATA!E295*34%</f>
        <v>28.220000000000002</v>
      </c>
      <c r="F295" s="1">
        <f>+RIB_DATA!F295*34%</f>
        <v>40.120000000000005</v>
      </c>
      <c r="G295" s="1">
        <f>+RIB_DATA!G295*34%</f>
        <v>54.06</v>
      </c>
      <c r="H295" s="1">
        <f>+RIB_DATA!H295*34%</f>
        <v>69.02000000000001</v>
      </c>
      <c r="I295" s="1">
        <f>+RIB_DATA!I295*34%</f>
        <v>85.68</v>
      </c>
      <c r="J295" s="1">
        <f>+RIB_DATA!J295*34%</f>
        <v>104.04</v>
      </c>
      <c r="K295" s="1">
        <f>+RIB_DATA!K295*34%</f>
        <v>0</v>
      </c>
      <c r="L295" s="1">
        <f>+RIB_DATA!L295*34%</f>
        <v>0</v>
      </c>
      <c r="N295" s="1" t="str">
        <f t="shared" si="17"/>
        <v>8030G48</v>
      </c>
      <c r="O295" s="10">
        <f t="shared" si="19"/>
        <v>0</v>
      </c>
      <c r="P295" s="10">
        <f t="shared" si="19"/>
        <v>8.5</v>
      </c>
      <c r="Q295" s="10">
        <f t="shared" si="19"/>
        <v>17.68</v>
      </c>
      <c r="R295" s="10">
        <f t="shared" si="18"/>
        <v>28.220000000000002</v>
      </c>
      <c r="S295" s="10">
        <f t="shared" si="18"/>
        <v>40.120000000000005</v>
      </c>
      <c r="T295" s="10">
        <f t="shared" si="18"/>
        <v>54.06</v>
      </c>
      <c r="U295" s="10">
        <f t="shared" si="18"/>
        <v>69.02000000000001</v>
      </c>
      <c r="V295" s="10">
        <f t="shared" si="18"/>
        <v>85.68</v>
      </c>
      <c r="W295" s="10">
        <f t="shared" si="18"/>
        <v>104.04</v>
      </c>
      <c r="X295" s="10">
        <f t="shared" si="18"/>
        <v>0</v>
      </c>
      <c r="Y295" s="10">
        <f t="shared" si="18"/>
        <v>0</v>
      </c>
    </row>
    <row r="296" spans="1:25" x14ac:dyDescent="0.2">
      <c r="A296" s="1" t="str">
        <f>LEFT(RIB_DATA!A296,4)&amp;"G"&amp;MID(RIB_DATA!A296,6,SEARCH("-",RIB_DATA!A296,1)-6)&amp;"-N/A"</f>
        <v>8030G60-N/A</v>
      </c>
      <c r="B296" s="1">
        <f>+RIB_DATA!B296*0%</f>
        <v>0</v>
      </c>
      <c r="C296" s="1">
        <f>+RIB_DATA!C296*0%</f>
        <v>0</v>
      </c>
      <c r="D296" s="1">
        <f>+RIB_DATA!D296*0%</f>
        <v>0</v>
      </c>
      <c r="E296" s="1">
        <f>+RIB_DATA!E296*0%</f>
        <v>0</v>
      </c>
      <c r="F296" s="1">
        <f>+RIB_DATA!F296*0%</f>
        <v>0</v>
      </c>
      <c r="G296" s="1">
        <f>+RIB_DATA!G296*0%</f>
        <v>0</v>
      </c>
      <c r="H296" s="1">
        <f>+RIB_DATA!H296*0%</f>
        <v>0</v>
      </c>
      <c r="I296" s="1">
        <f>+RIB_DATA!I296*0%</f>
        <v>0</v>
      </c>
      <c r="J296" s="1">
        <f>+RIB_DATA!J296*0%</f>
        <v>0</v>
      </c>
      <c r="K296" s="1">
        <f>+RIB_DATA!K296*0%</f>
        <v>0</v>
      </c>
      <c r="L296" s="1">
        <f>+RIB_DATA!L296*0%</f>
        <v>0</v>
      </c>
      <c r="N296" s="1" t="str">
        <f t="shared" si="17"/>
        <v>8030G60-N/A</v>
      </c>
      <c r="O296" s="10">
        <f t="shared" si="19"/>
        <v>0</v>
      </c>
      <c r="P296" s="10">
        <f t="shared" si="19"/>
        <v>0</v>
      </c>
      <c r="Q296" s="10">
        <f t="shared" si="19"/>
        <v>0</v>
      </c>
      <c r="R296" s="10">
        <f t="shared" si="18"/>
        <v>0</v>
      </c>
      <c r="S296" s="10">
        <f t="shared" si="18"/>
        <v>0</v>
      </c>
      <c r="T296" s="10">
        <f t="shared" si="18"/>
        <v>0</v>
      </c>
      <c r="U296" s="10">
        <f t="shared" si="18"/>
        <v>0</v>
      </c>
      <c r="V296" s="10">
        <f t="shared" si="18"/>
        <v>0</v>
      </c>
      <c r="W296" s="10">
        <f t="shared" si="18"/>
        <v>0</v>
      </c>
      <c r="X296" s="10">
        <f t="shared" si="18"/>
        <v>0</v>
      </c>
      <c r="Y296" s="10">
        <f t="shared" si="18"/>
        <v>0</v>
      </c>
    </row>
    <row r="297" spans="1:25" x14ac:dyDescent="0.2">
      <c r="A297" s="1" t="str">
        <f>LEFT(RIB_DATA!A297,4)&amp;"G"&amp;MID(RIB_DATA!A297,6,SEARCH("-",RIB_DATA!A297,1)-6)</f>
        <v>8030G60</v>
      </c>
      <c r="B297" s="1">
        <f>+RIB_DATA!B297*34%</f>
        <v>0.34</v>
      </c>
      <c r="C297" s="1">
        <f>+RIB_DATA!C297*34%</f>
        <v>13.260000000000002</v>
      </c>
      <c r="D297" s="1">
        <f>+RIB_DATA!D297*34%</f>
        <v>25.16</v>
      </c>
      <c r="E297" s="1">
        <f>+RIB_DATA!E297*34%</f>
        <v>38.080000000000005</v>
      </c>
      <c r="F297" s="1">
        <f>+RIB_DATA!F297*34%</f>
        <v>52.360000000000007</v>
      </c>
      <c r="G297" s="1">
        <f>+RIB_DATA!G297*34%</f>
        <v>67.660000000000011</v>
      </c>
      <c r="H297" s="1">
        <f>+RIB_DATA!H297*34%</f>
        <v>84.320000000000007</v>
      </c>
      <c r="I297" s="1">
        <f>+RIB_DATA!I297*34%</f>
        <v>102.00000000000001</v>
      </c>
      <c r="J297" s="1">
        <f>+RIB_DATA!J297*34%</f>
        <v>121.04</v>
      </c>
      <c r="K297" s="1">
        <f>+RIB_DATA!K297*34%</f>
        <v>0</v>
      </c>
      <c r="L297" s="1">
        <f>+RIB_DATA!L297*34%</f>
        <v>0</v>
      </c>
      <c r="N297" s="1" t="str">
        <f t="shared" si="17"/>
        <v>8030G60</v>
      </c>
      <c r="O297" s="10">
        <f t="shared" si="19"/>
        <v>0.34</v>
      </c>
      <c r="P297" s="10">
        <f t="shared" si="19"/>
        <v>13.260000000000002</v>
      </c>
      <c r="Q297" s="10">
        <f t="shared" si="19"/>
        <v>25.16</v>
      </c>
      <c r="R297" s="10">
        <f t="shared" si="18"/>
        <v>38.080000000000005</v>
      </c>
      <c r="S297" s="10">
        <f t="shared" si="18"/>
        <v>52.360000000000007</v>
      </c>
      <c r="T297" s="10">
        <f t="shared" si="18"/>
        <v>67.660000000000011</v>
      </c>
      <c r="U297" s="10">
        <f t="shared" si="18"/>
        <v>84.320000000000007</v>
      </c>
      <c r="V297" s="10">
        <f t="shared" si="18"/>
        <v>102.00000000000001</v>
      </c>
      <c r="W297" s="10">
        <f t="shared" si="18"/>
        <v>121.04</v>
      </c>
      <c r="X297" s="10">
        <f t="shared" si="18"/>
        <v>0</v>
      </c>
      <c r="Y297" s="10">
        <f t="shared" si="18"/>
        <v>0</v>
      </c>
    </row>
    <row r="298" spans="1:25" x14ac:dyDescent="0.2">
      <c r="A298" s="1" t="str">
        <f>LEFT(RIB_DATA!A298,4)&amp;"G"&amp;MID(RIB_DATA!A298,6,SEARCH("-",RIB_DATA!A298,1)-6)</f>
        <v>8030G76</v>
      </c>
      <c r="B298" s="1">
        <f>+RIB_DATA!B298*37%</f>
        <v>0.37</v>
      </c>
      <c r="C298" s="1">
        <f>+RIB_DATA!C298*37%</f>
        <v>18.87</v>
      </c>
      <c r="D298" s="1">
        <f>+RIB_DATA!D298*37%</f>
        <v>34.409999999999997</v>
      </c>
      <c r="E298" s="1">
        <f>+RIB_DATA!E298*37%</f>
        <v>51.06</v>
      </c>
      <c r="F298" s="1">
        <f>+RIB_DATA!F298*37%</f>
        <v>68.45</v>
      </c>
      <c r="G298" s="1">
        <f>+RIB_DATA!G298*37%</f>
        <v>86.95</v>
      </c>
      <c r="H298" s="1">
        <f>+RIB_DATA!H298*37%</f>
        <v>106.92999999999999</v>
      </c>
      <c r="I298" s="1">
        <f>+RIB_DATA!I298*37%</f>
        <v>127.64999999999999</v>
      </c>
      <c r="J298" s="1">
        <f>+RIB_DATA!J298*37%</f>
        <v>149.47999999999999</v>
      </c>
      <c r="K298" s="1">
        <f>+RIB_DATA!K298*37%</f>
        <v>0</v>
      </c>
      <c r="L298" s="1">
        <f>+RIB_DATA!L298*37%</f>
        <v>0</v>
      </c>
      <c r="N298" s="1" t="str">
        <f t="shared" si="17"/>
        <v>8030G76</v>
      </c>
      <c r="O298" s="10">
        <f t="shared" si="19"/>
        <v>0.37</v>
      </c>
      <c r="P298" s="10">
        <f t="shared" si="19"/>
        <v>18.87</v>
      </c>
      <c r="Q298" s="10">
        <f t="shared" si="19"/>
        <v>34.409999999999997</v>
      </c>
      <c r="R298" s="10">
        <f t="shared" si="18"/>
        <v>51.06</v>
      </c>
      <c r="S298" s="10">
        <f t="shared" si="18"/>
        <v>68.45</v>
      </c>
      <c r="T298" s="10">
        <f t="shared" si="18"/>
        <v>86.95</v>
      </c>
      <c r="U298" s="10">
        <f t="shared" si="18"/>
        <v>106.92999999999999</v>
      </c>
      <c r="V298" s="10">
        <f t="shared" si="18"/>
        <v>127.64999999999999</v>
      </c>
      <c r="W298" s="10">
        <f t="shared" si="18"/>
        <v>149.47999999999999</v>
      </c>
      <c r="X298" s="10">
        <f t="shared" si="18"/>
        <v>0</v>
      </c>
      <c r="Y298" s="10">
        <f t="shared" si="18"/>
        <v>0</v>
      </c>
    </row>
    <row r="299" spans="1:25" x14ac:dyDescent="0.2">
      <c r="A299" s="1" t="str">
        <f>LEFT(RIB_DATA!A299,4)&amp;"G"&amp;MID(RIB_DATA!A299,6,SEARCH("-",RIB_DATA!A299,1)-6)</f>
        <v>8030G101</v>
      </c>
      <c r="B299" s="1">
        <f>+RIB_DATA!B299*41%</f>
        <v>1.64</v>
      </c>
      <c r="C299" s="1">
        <f>+RIB_DATA!C299*41%</f>
        <v>33.21</v>
      </c>
      <c r="D299" s="1">
        <f>+RIB_DATA!D299*41%</f>
        <v>55.76</v>
      </c>
      <c r="E299" s="1">
        <f>+RIB_DATA!E299*41%</f>
        <v>77.899999999999991</v>
      </c>
      <c r="F299" s="1">
        <f>+RIB_DATA!F299*41%</f>
        <v>100.86</v>
      </c>
      <c r="G299" s="1">
        <f>+RIB_DATA!G299*41%</f>
        <v>124.22999999999999</v>
      </c>
      <c r="H299" s="1">
        <f>+RIB_DATA!H299*41%</f>
        <v>148.01</v>
      </c>
      <c r="I299" s="1">
        <f>+RIB_DATA!I299*41%</f>
        <v>172.60999999999999</v>
      </c>
      <c r="J299" s="1">
        <f>+RIB_DATA!J299*41%</f>
        <v>198.03</v>
      </c>
      <c r="K299" s="1">
        <f>+RIB_DATA!K299*41%</f>
        <v>0</v>
      </c>
      <c r="L299" s="1">
        <f>+RIB_DATA!L299*41%</f>
        <v>0</v>
      </c>
      <c r="N299" s="1" t="str">
        <f t="shared" si="17"/>
        <v>8030G101</v>
      </c>
      <c r="O299" s="10">
        <f t="shared" si="19"/>
        <v>1.64</v>
      </c>
      <c r="P299" s="10">
        <f t="shared" si="19"/>
        <v>33.21</v>
      </c>
      <c r="Q299" s="10">
        <f t="shared" si="19"/>
        <v>55.76</v>
      </c>
      <c r="R299" s="10">
        <f t="shared" si="18"/>
        <v>77.899999999999991</v>
      </c>
      <c r="S299" s="10">
        <f t="shared" si="18"/>
        <v>100.86</v>
      </c>
      <c r="T299" s="10">
        <f t="shared" si="18"/>
        <v>124.22999999999999</v>
      </c>
      <c r="U299" s="10">
        <f t="shared" si="18"/>
        <v>148.01</v>
      </c>
      <c r="V299" s="10">
        <f t="shared" si="18"/>
        <v>172.60999999999999</v>
      </c>
      <c r="W299" s="10">
        <f t="shared" si="18"/>
        <v>198.03</v>
      </c>
      <c r="X299" s="10">
        <f t="shared" si="18"/>
        <v>0</v>
      </c>
      <c r="Y299" s="10">
        <f t="shared" si="18"/>
        <v>0</v>
      </c>
    </row>
    <row r="300" spans="1:25" x14ac:dyDescent="0.2">
      <c r="A300" s="1" t="str">
        <f>LEFT(RIB_DATA!A300,4)&amp;"G"&amp;MID(RIB_DATA!A300,6,SEARCH("-",RIB_DATA!A300,1)-6)&amp;"-N/A"</f>
        <v>7530G33-N/A</v>
      </c>
      <c r="B300" s="1">
        <f>+RIB_DATA!B300*0%</f>
        <v>0</v>
      </c>
      <c r="C300" s="1">
        <f>+RIB_DATA!C300*0%</f>
        <v>0</v>
      </c>
      <c r="D300" s="1">
        <f>+RIB_DATA!D300*0%</f>
        <v>0</v>
      </c>
      <c r="E300" s="1">
        <f>+RIB_DATA!E300*0%</f>
        <v>0</v>
      </c>
      <c r="F300" s="1">
        <f>+RIB_DATA!F300*0%</f>
        <v>0</v>
      </c>
      <c r="G300" s="1">
        <f>+RIB_DATA!G300*0%</f>
        <v>0</v>
      </c>
      <c r="H300" s="1">
        <f>+RIB_DATA!H300*0%</f>
        <v>0</v>
      </c>
      <c r="I300" s="1">
        <f>+RIB_DATA!I300*0%</f>
        <v>0</v>
      </c>
      <c r="J300" s="1">
        <f>+RIB_DATA!J300*0%</f>
        <v>0</v>
      </c>
      <c r="K300" s="1">
        <f>+RIB_DATA!K300*0%</f>
        <v>0</v>
      </c>
      <c r="L300" s="1">
        <f>+RIB_DATA!L300*0%</f>
        <v>0</v>
      </c>
      <c r="N300" s="1" t="str">
        <f t="shared" si="17"/>
        <v>7530G33-N/A</v>
      </c>
      <c r="O300" s="10">
        <f t="shared" si="19"/>
        <v>0</v>
      </c>
      <c r="P300" s="10">
        <f t="shared" si="19"/>
        <v>0</v>
      </c>
      <c r="Q300" s="10">
        <f t="shared" si="19"/>
        <v>0</v>
      </c>
      <c r="R300" s="10">
        <f t="shared" si="18"/>
        <v>0</v>
      </c>
      <c r="S300" s="10">
        <f t="shared" si="18"/>
        <v>0</v>
      </c>
      <c r="T300" s="10">
        <f t="shared" si="18"/>
        <v>0</v>
      </c>
      <c r="U300" s="10">
        <f t="shared" si="18"/>
        <v>0</v>
      </c>
      <c r="V300" s="10">
        <f t="shared" si="18"/>
        <v>0</v>
      </c>
      <c r="W300" s="10">
        <f t="shared" si="18"/>
        <v>0</v>
      </c>
      <c r="X300" s="10">
        <f t="shared" si="18"/>
        <v>0</v>
      </c>
      <c r="Y300" s="10">
        <f t="shared" si="18"/>
        <v>0</v>
      </c>
    </row>
    <row r="301" spans="1:25" x14ac:dyDescent="0.2">
      <c r="A301" s="1" t="str">
        <f>LEFT(RIB_DATA!A301,4)&amp;"G"&amp;MID(RIB_DATA!A301,6,SEARCH("-",RIB_DATA!A301,1)-6)</f>
        <v>7530G33</v>
      </c>
      <c r="B301" s="1">
        <f>+RIB_DATA!B301*29%</f>
        <v>0.86999999999999988</v>
      </c>
      <c r="C301" s="1">
        <f>+RIB_DATA!C301*29%</f>
        <v>13.629999999999999</v>
      </c>
      <c r="D301" s="1">
        <f>+RIB_DATA!D301*29%</f>
        <v>22.04</v>
      </c>
      <c r="E301" s="1">
        <f>+RIB_DATA!E301*29%</f>
        <v>30.159999999999997</v>
      </c>
      <c r="F301" s="1">
        <f>+RIB_DATA!F301*29%</f>
        <v>38.279999999999994</v>
      </c>
      <c r="G301" s="1">
        <f>+RIB_DATA!G301*29%</f>
        <v>46.4</v>
      </c>
      <c r="H301" s="1">
        <f>+RIB_DATA!H301*29%</f>
        <v>54.519999999999996</v>
      </c>
      <c r="I301" s="1">
        <f>+RIB_DATA!I301*29%</f>
        <v>62.639999999999993</v>
      </c>
      <c r="J301" s="1">
        <f>+RIB_DATA!J301*29%</f>
        <v>0</v>
      </c>
      <c r="K301" s="1">
        <f>+RIB_DATA!K301*29%</f>
        <v>0</v>
      </c>
      <c r="L301" s="1">
        <f>+RIB_DATA!L301*29%</f>
        <v>0</v>
      </c>
      <c r="N301" s="1" t="str">
        <f t="shared" si="17"/>
        <v>7530G33</v>
      </c>
      <c r="O301" s="10">
        <f t="shared" si="19"/>
        <v>0.86999999999999988</v>
      </c>
      <c r="P301" s="10">
        <f t="shared" si="19"/>
        <v>13.629999999999999</v>
      </c>
      <c r="Q301" s="10">
        <f t="shared" si="19"/>
        <v>22.04</v>
      </c>
      <c r="R301" s="10">
        <f t="shared" si="18"/>
        <v>30.159999999999997</v>
      </c>
      <c r="S301" s="10">
        <f t="shared" si="18"/>
        <v>38.279999999999994</v>
      </c>
      <c r="T301" s="10">
        <f t="shared" si="18"/>
        <v>46.4</v>
      </c>
      <c r="U301" s="10">
        <f t="shared" si="18"/>
        <v>54.519999999999996</v>
      </c>
      <c r="V301" s="10">
        <f t="shared" si="18"/>
        <v>62.639999999999993</v>
      </c>
      <c r="W301" s="10">
        <f t="shared" si="18"/>
        <v>0</v>
      </c>
      <c r="X301" s="10">
        <f t="shared" si="18"/>
        <v>0</v>
      </c>
      <c r="Y301" s="10">
        <f t="shared" si="18"/>
        <v>0</v>
      </c>
    </row>
    <row r="302" spans="1:25" x14ac:dyDescent="0.2">
      <c r="A302" s="1" t="str">
        <f>LEFT(RIB_DATA!A302,4)&amp;"G"&amp;MID(RIB_DATA!A302,6,SEARCH("-",RIB_DATA!A302,1)-6)&amp;"-N/A"</f>
        <v>7530G42-N/A</v>
      </c>
      <c r="B302" s="1">
        <f>+RIB_DATA!B302*0%</f>
        <v>0</v>
      </c>
      <c r="C302" s="1">
        <f>+RIB_DATA!C302*0%</f>
        <v>0</v>
      </c>
      <c r="D302" s="1">
        <f>+RIB_DATA!D302*0%</f>
        <v>0</v>
      </c>
      <c r="E302" s="1">
        <f>+RIB_DATA!E302*0%</f>
        <v>0</v>
      </c>
      <c r="F302" s="1">
        <f>+RIB_DATA!F302*0%</f>
        <v>0</v>
      </c>
      <c r="G302" s="1">
        <f>+RIB_DATA!G302*0%</f>
        <v>0</v>
      </c>
      <c r="H302" s="1">
        <f>+RIB_DATA!H302*0%</f>
        <v>0</v>
      </c>
      <c r="I302" s="1">
        <f>+RIB_DATA!I302*0%</f>
        <v>0</v>
      </c>
      <c r="J302" s="1">
        <f>+RIB_DATA!J302*0%</f>
        <v>0</v>
      </c>
      <c r="K302" s="1">
        <f>+RIB_DATA!K302*0%</f>
        <v>0</v>
      </c>
      <c r="L302" s="1">
        <f>+RIB_DATA!L302*0%</f>
        <v>0</v>
      </c>
      <c r="N302" s="1" t="str">
        <f t="shared" si="17"/>
        <v>7530G42-N/A</v>
      </c>
      <c r="O302" s="10">
        <f t="shared" si="19"/>
        <v>0</v>
      </c>
      <c r="P302" s="10">
        <f t="shared" si="19"/>
        <v>0</v>
      </c>
      <c r="Q302" s="10">
        <f t="shared" si="19"/>
        <v>0</v>
      </c>
      <c r="R302" s="10">
        <f t="shared" si="18"/>
        <v>0</v>
      </c>
      <c r="S302" s="10">
        <f t="shared" si="18"/>
        <v>0</v>
      </c>
      <c r="T302" s="10">
        <f t="shared" si="18"/>
        <v>0</v>
      </c>
      <c r="U302" s="10">
        <f t="shared" si="18"/>
        <v>0</v>
      </c>
      <c r="V302" s="10">
        <f t="shared" si="18"/>
        <v>0</v>
      </c>
      <c r="W302" s="10">
        <f t="shared" si="18"/>
        <v>0</v>
      </c>
      <c r="X302" s="10">
        <f t="shared" si="18"/>
        <v>0</v>
      </c>
      <c r="Y302" s="10">
        <f t="shared" si="18"/>
        <v>0</v>
      </c>
    </row>
    <row r="303" spans="1:25" x14ac:dyDescent="0.2">
      <c r="A303" s="1" t="str">
        <f>LEFT(RIB_DATA!A303,4)&amp;"G"&amp;MID(RIB_DATA!A303,6,SEARCH("-",RIB_DATA!A303,1)-6)</f>
        <v>7530G48</v>
      </c>
      <c r="B303" s="1">
        <f>+RIB_DATA!B303*34%</f>
        <v>0</v>
      </c>
      <c r="C303" s="1">
        <f>+RIB_DATA!C303*34%</f>
        <v>8.16</v>
      </c>
      <c r="D303" s="1">
        <f>+RIB_DATA!D303*34%</f>
        <v>17.34</v>
      </c>
      <c r="E303" s="1">
        <f>+RIB_DATA!E303*34%</f>
        <v>27.880000000000003</v>
      </c>
      <c r="F303" s="1">
        <f>+RIB_DATA!F303*34%</f>
        <v>40.120000000000005</v>
      </c>
      <c r="G303" s="1">
        <f>+RIB_DATA!G303*34%</f>
        <v>54.400000000000006</v>
      </c>
      <c r="H303" s="1">
        <f>+RIB_DATA!H303*34%</f>
        <v>69.7</v>
      </c>
      <c r="I303" s="1">
        <f>+RIB_DATA!I303*34%</f>
        <v>87.04</v>
      </c>
      <c r="J303" s="1">
        <f>+RIB_DATA!J303*34%</f>
        <v>0</v>
      </c>
      <c r="K303" s="1">
        <f>+RIB_DATA!K303*34%</f>
        <v>0</v>
      </c>
      <c r="L303" s="1">
        <f>+RIB_DATA!L303*34%</f>
        <v>0</v>
      </c>
      <c r="N303" s="1" t="str">
        <f t="shared" si="17"/>
        <v>7530G48</v>
      </c>
      <c r="O303" s="10">
        <f t="shared" si="19"/>
        <v>0</v>
      </c>
      <c r="P303" s="10">
        <f t="shared" si="19"/>
        <v>8.16</v>
      </c>
      <c r="Q303" s="10">
        <f t="shared" si="19"/>
        <v>17.34</v>
      </c>
      <c r="R303" s="10">
        <f t="shared" si="18"/>
        <v>27.880000000000003</v>
      </c>
      <c r="S303" s="10">
        <f t="shared" si="18"/>
        <v>40.120000000000005</v>
      </c>
      <c r="T303" s="10">
        <f t="shared" si="18"/>
        <v>54.400000000000006</v>
      </c>
      <c r="U303" s="10">
        <f t="shared" si="18"/>
        <v>69.7</v>
      </c>
      <c r="V303" s="10">
        <f t="shared" si="18"/>
        <v>87.04</v>
      </c>
      <c r="W303" s="10">
        <f t="shared" si="18"/>
        <v>0</v>
      </c>
      <c r="X303" s="10">
        <f t="shared" si="18"/>
        <v>0</v>
      </c>
      <c r="Y303" s="10">
        <f t="shared" si="18"/>
        <v>0</v>
      </c>
    </row>
    <row r="304" spans="1:25" x14ac:dyDescent="0.2">
      <c r="A304" s="1" t="str">
        <f>LEFT(RIB_DATA!A304,4)&amp;"G"&amp;MID(RIB_DATA!A304,6,SEARCH("-",RIB_DATA!A304,1)-6)&amp;"-N/A"</f>
        <v>7530G60-N/A</v>
      </c>
      <c r="B304" s="1">
        <f>+RIB_DATA!B304*0%</f>
        <v>0</v>
      </c>
      <c r="C304" s="1">
        <f>+RIB_DATA!C304*0%</f>
        <v>0</v>
      </c>
      <c r="D304" s="1">
        <f>+RIB_DATA!D304*0%</f>
        <v>0</v>
      </c>
      <c r="E304" s="1">
        <f>+RIB_DATA!E304*0%</f>
        <v>0</v>
      </c>
      <c r="F304" s="1">
        <f>+RIB_DATA!F304*0%</f>
        <v>0</v>
      </c>
      <c r="G304" s="1">
        <f>+RIB_DATA!G304*0%</f>
        <v>0</v>
      </c>
      <c r="H304" s="1">
        <f>+RIB_DATA!H304*0%</f>
        <v>0</v>
      </c>
      <c r="I304" s="1">
        <f>+RIB_DATA!I304*0%</f>
        <v>0</v>
      </c>
      <c r="J304" s="1">
        <f>+RIB_DATA!J304*0%</f>
        <v>0</v>
      </c>
      <c r="K304" s="1">
        <f>+RIB_DATA!K304*0%</f>
        <v>0</v>
      </c>
      <c r="L304" s="1">
        <f>+RIB_DATA!L304*0%</f>
        <v>0</v>
      </c>
      <c r="N304" s="1" t="str">
        <f t="shared" si="17"/>
        <v>7530G60-N/A</v>
      </c>
      <c r="O304" s="10">
        <f t="shared" si="19"/>
        <v>0</v>
      </c>
      <c r="P304" s="10">
        <f t="shared" si="19"/>
        <v>0</v>
      </c>
      <c r="Q304" s="10">
        <f t="shared" si="19"/>
        <v>0</v>
      </c>
      <c r="R304" s="10">
        <f t="shared" si="18"/>
        <v>0</v>
      </c>
      <c r="S304" s="10">
        <f t="shared" si="18"/>
        <v>0</v>
      </c>
      <c r="T304" s="10">
        <f t="shared" si="18"/>
        <v>0</v>
      </c>
      <c r="U304" s="10">
        <f t="shared" si="18"/>
        <v>0</v>
      </c>
      <c r="V304" s="10">
        <f t="shared" si="18"/>
        <v>0</v>
      </c>
      <c r="W304" s="10">
        <f t="shared" si="18"/>
        <v>0</v>
      </c>
      <c r="X304" s="10">
        <f t="shared" si="18"/>
        <v>0</v>
      </c>
      <c r="Y304" s="10">
        <f t="shared" si="18"/>
        <v>0</v>
      </c>
    </row>
    <row r="305" spans="1:25" x14ac:dyDescent="0.2">
      <c r="A305" s="1" t="str">
        <f>LEFT(RIB_DATA!A305,4)&amp;"G"&amp;MID(RIB_DATA!A305,6,SEARCH("-",RIB_DATA!A305,1)-6)</f>
        <v>7530G60</v>
      </c>
      <c r="B305" s="1">
        <f>+RIB_DATA!B305*34%</f>
        <v>0.34</v>
      </c>
      <c r="C305" s="1">
        <f>+RIB_DATA!C305*34%</f>
        <v>12.58</v>
      </c>
      <c r="D305" s="1">
        <f>+RIB_DATA!D305*34%</f>
        <v>24.14</v>
      </c>
      <c r="E305" s="1">
        <f>+RIB_DATA!E305*34%</f>
        <v>37.400000000000006</v>
      </c>
      <c r="F305" s="1">
        <f>+RIB_DATA!F305*34%</f>
        <v>51.34</v>
      </c>
      <c r="G305" s="1">
        <f>+RIB_DATA!G305*34%</f>
        <v>66.98</v>
      </c>
      <c r="H305" s="1">
        <f>+RIB_DATA!H305*34%</f>
        <v>83.64</v>
      </c>
      <c r="I305" s="1">
        <f>+RIB_DATA!I305*34%</f>
        <v>101.66000000000001</v>
      </c>
      <c r="J305" s="1">
        <f>+RIB_DATA!J305*34%</f>
        <v>0</v>
      </c>
      <c r="K305" s="1">
        <f>+RIB_DATA!K305*34%</f>
        <v>0</v>
      </c>
      <c r="L305" s="1">
        <f>+RIB_DATA!L305*34%</f>
        <v>0</v>
      </c>
      <c r="N305" s="1" t="str">
        <f t="shared" si="17"/>
        <v>7530G60</v>
      </c>
      <c r="O305" s="10">
        <f t="shared" si="19"/>
        <v>0.34</v>
      </c>
      <c r="P305" s="10">
        <f t="shared" si="19"/>
        <v>12.58</v>
      </c>
      <c r="Q305" s="10">
        <f t="shared" si="19"/>
        <v>24.14</v>
      </c>
      <c r="R305" s="10">
        <f t="shared" si="18"/>
        <v>37.400000000000006</v>
      </c>
      <c r="S305" s="10">
        <f t="shared" si="18"/>
        <v>51.34</v>
      </c>
      <c r="T305" s="10">
        <f t="shared" si="18"/>
        <v>66.98</v>
      </c>
      <c r="U305" s="10">
        <f t="shared" si="18"/>
        <v>83.64</v>
      </c>
      <c r="V305" s="10">
        <f t="shared" si="18"/>
        <v>101.66000000000001</v>
      </c>
      <c r="W305" s="10">
        <f t="shared" si="18"/>
        <v>0</v>
      </c>
      <c r="X305" s="10">
        <f t="shared" si="18"/>
        <v>0</v>
      </c>
      <c r="Y305" s="10">
        <f t="shared" ref="Y305:Y363" si="20">+L305*$B$8</f>
        <v>0</v>
      </c>
    </row>
    <row r="306" spans="1:25" x14ac:dyDescent="0.2">
      <c r="A306" s="1" t="str">
        <f>LEFT(RIB_DATA!A306,4)&amp;"G"&amp;MID(RIB_DATA!A306,6,SEARCH("-",RIB_DATA!A306,1)-6)</f>
        <v>7530G76</v>
      </c>
      <c r="B306" s="1">
        <f>+RIB_DATA!B306*37%</f>
        <v>0.37</v>
      </c>
      <c r="C306" s="1">
        <f>+RIB_DATA!C306*37%</f>
        <v>17.759999999999998</v>
      </c>
      <c r="D306" s="1">
        <f>+RIB_DATA!D306*37%</f>
        <v>32.93</v>
      </c>
      <c r="E306" s="1">
        <f>+RIB_DATA!E306*37%</f>
        <v>49.21</v>
      </c>
      <c r="F306" s="1">
        <f>+RIB_DATA!F306*37%</f>
        <v>66.599999999999994</v>
      </c>
      <c r="G306" s="1">
        <f>+RIB_DATA!G306*37%</f>
        <v>85.1</v>
      </c>
      <c r="H306" s="1">
        <f>+RIB_DATA!H306*37%</f>
        <v>104.71</v>
      </c>
      <c r="I306" s="1">
        <f>+RIB_DATA!I306*37%</f>
        <v>125.8</v>
      </c>
      <c r="J306" s="1">
        <f>+RIB_DATA!J306*37%</f>
        <v>0</v>
      </c>
      <c r="K306" s="1">
        <f>+RIB_DATA!K306*37%</f>
        <v>0</v>
      </c>
      <c r="L306" s="1">
        <f>+RIB_DATA!L306*37%</f>
        <v>0</v>
      </c>
      <c r="N306" s="1" t="str">
        <f t="shared" si="17"/>
        <v>7530G76</v>
      </c>
      <c r="O306" s="10">
        <f t="shared" si="19"/>
        <v>0.37</v>
      </c>
      <c r="P306" s="10">
        <f t="shared" si="19"/>
        <v>17.759999999999998</v>
      </c>
      <c r="Q306" s="10">
        <f t="shared" si="19"/>
        <v>32.93</v>
      </c>
      <c r="R306" s="10">
        <f t="shared" si="19"/>
        <v>49.21</v>
      </c>
      <c r="S306" s="10">
        <f t="shared" si="19"/>
        <v>66.599999999999994</v>
      </c>
      <c r="T306" s="10">
        <f t="shared" si="19"/>
        <v>85.1</v>
      </c>
      <c r="U306" s="10">
        <f t="shared" si="19"/>
        <v>104.71</v>
      </c>
      <c r="V306" s="10">
        <f t="shared" si="19"/>
        <v>125.8</v>
      </c>
      <c r="W306" s="10">
        <f t="shared" si="19"/>
        <v>0</v>
      </c>
      <c r="X306" s="10">
        <f t="shared" si="19"/>
        <v>0</v>
      </c>
      <c r="Y306" s="10">
        <f t="shared" si="20"/>
        <v>0</v>
      </c>
    </row>
    <row r="307" spans="1:25" x14ac:dyDescent="0.2">
      <c r="A307" s="1" t="str">
        <f>LEFT(RIB_DATA!A307,4)&amp;"G"&amp;MID(RIB_DATA!A307,6,SEARCH("-",RIB_DATA!A307,1)-6)</f>
        <v>7530G101</v>
      </c>
      <c r="B307" s="1">
        <f>+RIB_DATA!B307*41%</f>
        <v>1.23</v>
      </c>
      <c r="C307" s="1">
        <f>+RIB_DATA!C307*41%</f>
        <v>30.749999999999996</v>
      </c>
      <c r="D307" s="1">
        <f>+RIB_DATA!D307*41%</f>
        <v>52.48</v>
      </c>
      <c r="E307" s="1">
        <f>+RIB_DATA!E307*41%</f>
        <v>73.8</v>
      </c>
      <c r="F307" s="1">
        <f>+RIB_DATA!F307*41%</f>
        <v>95.94</v>
      </c>
      <c r="G307" s="1">
        <f>+RIB_DATA!G307*41%</f>
        <v>118.89999999999999</v>
      </c>
      <c r="H307" s="1">
        <f>+RIB_DATA!H307*41%</f>
        <v>142.26999999999998</v>
      </c>
      <c r="I307" s="1">
        <f>+RIB_DATA!I307*41%</f>
        <v>166.04999999999998</v>
      </c>
      <c r="J307" s="1">
        <f>+RIB_DATA!J307*41%</f>
        <v>0</v>
      </c>
      <c r="K307" s="1">
        <f>+RIB_DATA!K307*41%</f>
        <v>0</v>
      </c>
      <c r="L307" s="1">
        <f>+RIB_DATA!L307*41%</f>
        <v>0</v>
      </c>
      <c r="N307" s="1" t="str">
        <f t="shared" si="17"/>
        <v>7530G101</v>
      </c>
      <c r="O307" s="10">
        <f t="shared" si="19"/>
        <v>1.23</v>
      </c>
      <c r="P307" s="10">
        <f t="shared" si="19"/>
        <v>30.749999999999996</v>
      </c>
      <c r="Q307" s="10">
        <f t="shared" si="19"/>
        <v>52.48</v>
      </c>
      <c r="R307" s="10">
        <f t="shared" si="19"/>
        <v>73.8</v>
      </c>
      <c r="S307" s="10">
        <f t="shared" si="19"/>
        <v>95.94</v>
      </c>
      <c r="T307" s="10">
        <f t="shared" si="19"/>
        <v>118.89999999999999</v>
      </c>
      <c r="U307" s="10">
        <f t="shared" si="19"/>
        <v>142.26999999999998</v>
      </c>
      <c r="V307" s="10">
        <f t="shared" si="19"/>
        <v>166.04999999999998</v>
      </c>
      <c r="W307" s="10">
        <f t="shared" si="19"/>
        <v>0</v>
      </c>
      <c r="X307" s="10">
        <f t="shared" si="19"/>
        <v>0</v>
      </c>
      <c r="Y307" s="10">
        <f t="shared" si="20"/>
        <v>0</v>
      </c>
    </row>
    <row r="308" spans="1:25" x14ac:dyDescent="0.2">
      <c r="A308" s="1" t="str">
        <f>LEFT(RIB_DATA!A308,4)&amp;"G"&amp;MID(RIB_DATA!A308,6,SEARCH("-",RIB_DATA!A308,1)-6)&amp;"-N/A"</f>
        <v>7030G33-N/A</v>
      </c>
      <c r="B308" s="1">
        <f>+RIB_DATA!B308*0%</f>
        <v>0</v>
      </c>
      <c r="C308" s="1">
        <f>+RIB_DATA!C308*0%</f>
        <v>0</v>
      </c>
      <c r="D308" s="1">
        <f>+RIB_DATA!D308*0%</f>
        <v>0</v>
      </c>
      <c r="E308" s="1">
        <f>+RIB_DATA!E308*0%</f>
        <v>0</v>
      </c>
      <c r="F308" s="1">
        <f>+RIB_DATA!F308*0%</f>
        <v>0</v>
      </c>
      <c r="G308" s="1">
        <f>+RIB_DATA!G308*0%</f>
        <v>0</v>
      </c>
      <c r="H308" s="1">
        <f>+RIB_DATA!H308*0%</f>
        <v>0</v>
      </c>
      <c r="I308" s="1">
        <f>+RIB_DATA!I308*0%</f>
        <v>0</v>
      </c>
      <c r="J308" s="1">
        <f>+RIB_DATA!J308*0%</f>
        <v>0</v>
      </c>
      <c r="K308" s="1">
        <f>+RIB_DATA!K308*0%</f>
        <v>0</v>
      </c>
      <c r="L308" s="1">
        <f>+RIB_DATA!L308*0%</f>
        <v>0</v>
      </c>
      <c r="N308" s="1" t="str">
        <f t="shared" si="17"/>
        <v>7030G33-N/A</v>
      </c>
      <c r="O308" s="10">
        <f t="shared" si="19"/>
        <v>0</v>
      </c>
      <c r="P308" s="10">
        <f t="shared" si="19"/>
        <v>0</v>
      </c>
      <c r="Q308" s="10">
        <f t="shared" si="19"/>
        <v>0</v>
      </c>
      <c r="R308" s="10">
        <f t="shared" si="19"/>
        <v>0</v>
      </c>
      <c r="S308" s="10">
        <f t="shared" si="19"/>
        <v>0</v>
      </c>
      <c r="T308" s="10">
        <f t="shared" si="19"/>
        <v>0</v>
      </c>
      <c r="U308" s="10">
        <f t="shared" si="19"/>
        <v>0</v>
      </c>
      <c r="V308" s="10">
        <f t="shared" si="19"/>
        <v>0</v>
      </c>
      <c r="W308" s="10">
        <f t="shared" si="19"/>
        <v>0</v>
      </c>
      <c r="X308" s="10">
        <f t="shared" si="19"/>
        <v>0</v>
      </c>
      <c r="Y308" s="10">
        <f t="shared" si="20"/>
        <v>0</v>
      </c>
    </row>
    <row r="309" spans="1:25" x14ac:dyDescent="0.2">
      <c r="A309" s="1" t="str">
        <f>LEFT(RIB_DATA!A309,4)&amp;"G"&amp;MID(RIB_DATA!A309,6,SEARCH("-",RIB_DATA!A309,1)-6)</f>
        <v>7030G33</v>
      </c>
      <c r="B309" s="1">
        <f>+RIB_DATA!B309*29%</f>
        <v>0.57999999999999996</v>
      </c>
      <c r="C309" s="1">
        <f>+RIB_DATA!C309*29%</f>
        <v>12.76</v>
      </c>
      <c r="D309" s="1">
        <f>+RIB_DATA!D309*29%</f>
        <v>20.88</v>
      </c>
      <c r="E309" s="1">
        <f>+RIB_DATA!E309*29%</f>
        <v>28.419999999999998</v>
      </c>
      <c r="F309" s="1">
        <f>+RIB_DATA!F309*29%</f>
        <v>36.25</v>
      </c>
      <c r="G309" s="1">
        <f>+RIB_DATA!G309*29%</f>
        <v>44.08</v>
      </c>
      <c r="H309" s="1">
        <f>+RIB_DATA!H309*29%</f>
        <v>51.91</v>
      </c>
      <c r="I309" s="1">
        <f>+RIB_DATA!I309*29%</f>
        <v>0</v>
      </c>
      <c r="J309" s="1">
        <f>+RIB_DATA!J309*29%</f>
        <v>0</v>
      </c>
      <c r="K309" s="1">
        <f>+RIB_DATA!K309*29%</f>
        <v>0</v>
      </c>
      <c r="L309" s="1">
        <f>+RIB_DATA!L309*29%</f>
        <v>0</v>
      </c>
      <c r="N309" s="1" t="str">
        <f t="shared" si="17"/>
        <v>7030G33</v>
      </c>
      <c r="O309" s="10">
        <f t="shared" si="19"/>
        <v>0.57999999999999996</v>
      </c>
      <c r="P309" s="10">
        <f t="shared" si="19"/>
        <v>12.76</v>
      </c>
      <c r="Q309" s="10">
        <f t="shared" si="19"/>
        <v>20.88</v>
      </c>
      <c r="R309" s="10">
        <f t="shared" si="19"/>
        <v>28.419999999999998</v>
      </c>
      <c r="S309" s="10">
        <f t="shared" si="19"/>
        <v>36.25</v>
      </c>
      <c r="T309" s="10">
        <f t="shared" si="19"/>
        <v>44.08</v>
      </c>
      <c r="U309" s="10">
        <f t="shared" si="19"/>
        <v>51.91</v>
      </c>
      <c r="V309" s="10">
        <f t="shared" si="19"/>
        <v>0</v>
      </c>
      <c r="W309" s="10">
        <f t="shared" si="19"/>
        <v>0</v>
      </c>
      <c r="X309" s="10">
        <f t="shared" si="19"/>
        <v>0</v>
      </c>
      <c r="Y309" s="10">
        <f t="shared" si="20"/>
        <v>0</v>
      </c>
    </row>
    <row r="310" spans="1:25" x14ac:dyDescent="0.2">
      <c r="A310" s="1" t="str">
        <f>LEFT(RIB_DATA!A310,4)&amp;"G"&amp;MID(RIB_DATA!A310,6,SEARCH("-",RIB_DATA!A310,1)-6)&amp;"-N/A"</f>
        <v>7030G42-N/A</v>
      </c>
      <c r="B310" s="1">
        <f>+RIB_DATA!B310*0%</f>
        <v>0</v>
      </c>
      <c r="C310" s="1">
        <f>+RIB_DATA!C310*0%</f>
        <v>0</v>
      </c>
      <c r="D310" s="1">
        <f>+RIB_DATA!D310*0%</f>
        <v>0</v>
      </c>
      <c r="E310" s="1">
        <f>+RIB_DATA!E310*0%</f>
        <v>0</v>
      </c>
      <c r="F310" s="1">
        <f>+RIB_DATA!F310*0%</f>
        <v>0</v>
      </c>
      <c r="G310" s="1">
        <f>+RIB_DATA!G310*0%</f>
        <v>0</v>
      </c>
      <c r="H310" s="1">
        <f>+RIB_DATA!H310*0%</f>
        <v>0</v>
      </c>
      <c r="I310" s="1">
        <f>+RIB_DATA!I310*0%</f>
        <v>0</v>
      </c>
      <c r="J310" s="1">
        <f>+RIB_DATA!J310*0%</f>
        <v>0</v>
      </c>
      <c r="K310" s="1">
        <f>+RIB_DATA!K310*0%</f>
        <v>0</v>
      </c>
      <c r="L310" s="1">
        <f>+RIB_DATA!L310*0%</f>
        <v>0</v>
      </c>
      <c r="N310" s="1" t="str">
        <f t="shared" si="17"/>
        <v>7030G42-N/A</v>
      </c>
      <c r="O310" s="10">
        <f t="shared" si="19"/>
        <v>0</v>
      </c>
      <c r="P310" s="10">
        <f t="shared" si="19"/>
        <v>0</v>
      </c>
      <c r="Q310" s="10">
        <f t="shared" si="19"/>
        <v>0</v>
      </c>
      <c r="R310" s="10">
        <f t="shared" si="19"/>
        <v>0</v>
      </c>
      <c r="S310" s="10">
        <f t="shared" si="19"/>
        <v>0</v>
      </c>
      <c r="T310" s="10">
        <f t="shared" si="19"/>
        <v>0</v>
      </c>
      <c r="U310" s="10">
        <f t="shared" si="19"/>
        <v>0</v>
      </c>
      <c r="V310" s="10">
        <f t="shared" si="19"/>
        <v>0</v>
      </c>
      <c r="W310" s="10">
        <f t="shared" si="19"/>
        <v>0</v>
      </c>
      <c r="X310" s="10">
        <f t="shared" si="19"/>
        <v>0</v>
      </c>
      <c r="Y310" s="10">
        <f t="shared" si="20"/>
        <v>0</v>
      </c>
    </row>
    <row r="311" spans="1:25" x14ac:dyDescent="0.2">
      <c r="A311" s="1" t="str">
        <f>LEFT(RIB_DATA!A311,4)&amp;"G"&amp;MID(RIB_DATA!A311,6,SEARCH("-",RIB_DATA!A311,1)-6)</f>
        <v>7030G48</v>
      </c>
      <c r="B311" s="1">
        <f>+RIB_DATA!B311*34%</f>
        <v>0</v>
      </c>
      <c r="C311" s="1">
        <f>+RIB_DATA!C311*34%</f>
        <v>7.82</v>
      </c>
      <c r="D311" s="1">
        <f>+RIB_DATA!D311*34%</f>
        <v>17</v>
      </c>
      <c r="E311" s="1">
        <f>+RIB_DATA!E311*34%</f>
        <v>27.880000000000003</v>
      </c>
      <c r="F311" s="1">
        <f>+RIB_DATA!F311*34%</f>
        <v>40.46</v>
      </c>
      <c r="G311" s="1">
        <f>+RIB_DATA!G311*34%</f>
        <v>54.74</v>
      </c>
      <c r="H311" s="1">
        <f>+RIB_DATA!H311*34%</f>
        <v>70.72</v>
      </c>
      <c r="I311" s="1">
        <f>+RIB_DATA!I311*34%</f>
        <v>0</v>
      </c>
      <c r="J311" s="1">
        <f>+RIB_DATA!J311*34%</f>
        <v>0</v>
      </c>
      <c r="K311" s="1">
        <f>+RIB_DATA!K311*34%</f>
        <v>0</v>
      </c>
      <c r="L311" s="1">
        <f>+RIB_DATA!L311*34%</f>
        <v>0</v>
      </c>
      <c r="N311" s="1" t="str">
        <f t="shared" si="17"/>
        <v>7030G48</v>
      </c>
      <c r="O311" s="10">
        <f t="shared" si="19"/>
        <v>0</v>
      </c>
      <c r="P311" s="10">
        <f t="shared" si="19"/>
        <v>7.82</v>
      </c>
      <c r="Q311" s="10">
        <f t="shared" si="19"/>
        <v>17</v>
      </c>
      <c r="R311" s="10">
        <f t="shared" si="19"/>
        <v>27.880000000000003</v>
      </c>
      <c r="S311" s="10">
        <f t="shared" si="19"/>
        <v>40.46</v>
      </c>
      <c r="T311" s="10">
        <f t="shared" si="19"/>
        <v>54.74</v>
      </c>
      <c r="U311" s="10">
        <f t="shared" si="19"/>
        <v>70.72</v>
      </c>
      <c r="V311" s="10">
        <f t="shared" si="19"/>
        <v>0</v>
      </c>
      <c r="W311" s="10">
        <f t="shared" si="19"/>
        <v>0</v>
      </c>
      <c r="X311" s="10">
        <f t="shared" si="19"/>
        <v>0</v>
      </c>
      <c r="Y311" s="10">
        <f t="shared" si="20"/>
        <v>0</v>
      </c>
    </row>
    <row r="312" spans="1:25" x14ac:dyDescent="0.2">
      <c r="A312" s="1" t="str">
        <f>LEFT(RIB_DATA!A312,4)&amp;"G"&amp;MID(RIB_DATA!A312,6,SEARCH("-",RIB_DATA!A312,1)-6)&amp;"-N/A"</f>
        <v>7030G60-N/A</v>
      </c>
      <c r="B312" s="1">
        <f>+RIB_DATA!B312*0%</f>
        <v>0</v>
      </c>
      <c r="C312" s="1">
        <f>+RIB_DATA!C312*0%</f>
        <v>0</v>
      </c>
      <c r="D312" s="1">
        <f>+RIB_DATA!D312*0%</f>
        <v>0</v>
      </c>
      <c r="E312" s="1">
        <f>+RIB_DATA!E312*0%</f>
        <v>0</v>
      </c>
      <c r="F312" s="1">
        <f>+RIB_DATA!F312*0%</f>
        <v>0</v>
      </c>
      <c r="G312" s="1">
        <f>+RIB_DATA!G312*0%</f>
        <v>0</v>
      </c>
      <c r="H312" s="1">
        <f>+RIB_DATA!H312*0%</f>
        <v>0</v>
      </c>
      <c r="I312" s="1">
        <f>+RIB_DATA!I312*0%</f>
        <v>0</v>
      </c>
      <c r="J312" s="1">
        <f>+RIB_DATA!J312*0%</f>
        <v>0</v>
      </c>
      <c r="K312" s="1">
        <f>+RIB_DATA!K312*0%</f>
        <v>0</v>
      </c>
      <c r="L312" s="1">
        <f>+RIB_DATA!L312*0%</f>
        <v>0</v>
      </c>
      <c r="N312" s="1" t="str">
        <f t="shared" si="17"/>
        <v>7030G60-N/A</v>
      </c>
      <c r="O312" s="10">
        <f t="shared" si="19"/>
        <v>0</v>
      </c>
      <c r="P312" s="10">
        <f t="shared" si="19"/>
        <v>0</v>
      </c>
      <c r="Q312" s="10">
        <f t="shared" si="19"/>
        <v>0</v>
      </c>
      <c r="R312" s="10">
        <f t="shared" si="19"/>
        <v>0</v>
      </c>
      <c r="S312" s="10">
        <f t="shared" si="19"/>
        <v>0</v>
      </c>
      <c r="T312" s="10">
        <f t="shared" si="19"/>
        <v>0</v>
      </c>
      <c r="U312" s="10">
        <f t="shared" si="19"/>
        <v>0</v>
      </c>
      <c r="V312" s="10">
        <f t="shared" si="19"/>
        <v>0</v>
      </c>
      <c r="W312" s="10">
        <f t="shared" si="19"/>
        <v>0</v>
      </c>
      <c r="X312" s="10">
        <f t="shared" si="19"/>
        <v>0</v>
      </c>
      <c r="Y312" s="10">
        <f t="shared" si="20"/>
        <v>0</v>
      </c>
    </row>
    <row r="313" spans="1:25" x14ac:dyDescent="0.2">
      <c r="A313" s="1" t="str">
        <f>LEFT(RIB_DATA!A313,4)&amp;"G"&amp;MID(RIB_DATA!A313,6,SEARCH("-",RIB_DATA!A313,1)-6)</f>
        <v>7030G60</v>
      </c>
      <c r="B313" s="1">
        <f>+RIB_DATA!B313*34%</f>
        <v>0.34</v>
      </c>
      <c r="C313" s="1">
        <f>+RIB_DATA!C313*34%</f>
        <v>11.9</v>
      </c>
      <c r="D313" s="1">
        <f>+RIB_DATA!D313*34%</f>
        <v>23.46</v>
      </c>
      <c r="E313" s="1">
        <f>+RIB_DATA!E313*34%</f>
        <v>36.380000000000003</v>
      </c>
      <c r="F313" s="1">
        <f>+RIB_DATA!F313*34%</f>
        <v>50.660000000000004</v>
      </c>
      <c r="G313" s="1">
        <f>+RIB_DATA!G313*34%</f>
        <v>66.300000000000011</v>
      </c>
      <c r="H313" s="1">
        <f>+RIB_DATA!H313*34%</f>
        <v>83.300000000000011</v>
      </c>
      <c r="I313" s="1">
        <f>+RIB_DATA!I313*34%</f>
        <v>0</v>
      </c>
      <c r="J313" s="1">
        <f>+RIB_DATA!J313*34%</f>
        <v>0</v>
      </c>
      <c r="K313" s="1">
        <f>+RIB_DATA!K313*34%</f>
        <v>0</v>
      </c>
      <c r="L313" s="1">
        <f>+RIB_DATA!L313*34%</f>
        <v>0</v>
      </c>
      <c r="N313" s="1" t="str">
        <f t="shared" si="17"/>
        <v>7030G60</v>
      </c>
      <c r="O313" s="10">
        <f t="shared" si="19"/>
        <v>0.34</v>
      </c>
      <c r="P313" s="10">
        <f t="shared" si="19"/>
        <v>11.9</v>
      </c>
      <c r="Q313" s="10">
        <f t="shared" si="19"/>
        <v>23.46</v>
      </c>
      <c r="R313" s="10">
        <f t="shared" si="19"/>
        <v>36.380000000000003</v>
      </c>
      <c r="S313" s="10">
        <f t="shared" si="19"/>
        <v>50.660000000000004</v>
      </c>
      <c r="T313" s="10">
        <f t="shared" si="19"/>
        <v>66.300000000000011</v>
      </c>
      <c r="U313" s="10">
        <f t="shared" si="19"/>
        <v>83.300000000000011</v>
      </c>
      <c r="V313" s="10">
        <f t="shared" si="19"/>
        <v>0</v>
      </c>
      <c r="W313" s="10">
        <f t="shared" si="19"/>
        <v>0</v>
      </c>
      <c r="X313" s="10">
        <f t="shared" si="19"/>
        <v>0</v>
      </c>
      <c r="Y313" s="10">
        <f t="shared" si="20"/>
        <v>0</v>
      </c>
    </row>
    <row r="314" spans="1:25" x14ac:dyDescent="0.2">
      <c r="A314" s="1" t="str">
        <f>LEFT(RIB_DATA!A314,4)&amp;"G"&amp;MID(RIB_DATA!A314,6,SEARCH("-",RIB_DATA!A314,1)-6)</f>
        <v>7030G76</v>
      </c>
      <c r="B314" s="1">
        <f>+RIB_DATA!B314*37%</f>
        <v>0.37</v>
      </c>
      <c r="C314" s="1">
        <f>+RIB_DATA!C314*37%</f>
        <v>17.02</v>
      </c>
      <c r="D314" s="1">
        <f>+RIB_DATA!D314*37%</f>
        <v>31.82</v>
      </c>
      <c r="E314" s="1">
        <f>+RIB_DATA!E314*37%</f>
        <v>47.73</v>
      </c>
      <c r="F314" s="1">
        <f>+RIB_DATA!F314*37%</f>
        <v>64.75</v>
      </c>
      <c r="G314" s="1">
        <f>+RIB_DATA!G314*37%</f>
        <v>83.25</v>
      </c>
      <c r="H314" s="1">
        <f>+RIB_DATA!H314*37%</f>
        <v>102.86</v>
      </c>
      <c r="I314" s="1">
        <f>+RIB_DATA!I314*37%</f>
        <v>0</v>
      </c>
      <c r="J314" s="1">
        <f>+RIB_DATA!J314*37%</f>
        <v>0</v>
      </c>
      <c r="K314" s="1">
        <f>+RIB_DATA!K314*37%</f>
        <v>0</v>
      </c>
      <c r="L314" s="1">
        <f>+RIB_DATA!L314*37%</f>
        <v>0</v>
      </c>
      <c r="N314" s="1" t="str">
        <f t="shared" si="17"/>
        <v>7030G76</v>
      </c>
      <c r="O314" s="10">
        <f t="shared" si="19"/>
        <v>0.37</v>
      </c>
      <c r="P314" s="10">
        <f t="shared" si="19"/>
        <v>17.02</v>
      </c>
      <c r="Q314" s="10">
        <f t="shared" si="19"/>
        <v>31.82</v>
      </c>
      <c r="R314" s="10">
        <f t="shared" si="19"/>
        <v>47.73</v>
      </c>
      <c r="S314" s="10">
        <f t="shared" si="19"/>
        <v>64.75</v>
      </c>
      <c r="T314" s="10">
        <f t="shared" si="19"/>
        <v>83.25</v>
      </c>
      <c r="U314" s="10">
        <f t="shared" si="19"/>
        <v>102.86</v>
      </c>
      <c r="V314" s="10">
        <f t="shared" si="19"/>
        <v>0</v>
      </c>
      <c r="W314" s="10">
        <f t="shared" si="19"/>
        <v>0</v>
      </c>
      <c r="X314" s="10">
        <f t="shared" si="19"/>
        <v>0</v>
      </c>
      <c r="Y314" s="10">
        <f t="shared" si="20"/>
        <v>0</v>
      </c>
    </row>
    <row r="315" spans="1:25" x14ac:dyDescent="0.2">
      <c r="A315" s="1" t="str">
        <f>LEFT(RIB_DATA!A315,4)&amp;"G"&amp;MID(RIB_DATA!A315,6,SEARCH("-",RIB_DATA!A315,1)-6)</f>
        <v>7030G101</v>
      </c>
      <c r="B315" s="1">
        <f>+RIB_DATA!B315*41%</f>
        <v>1.23</v>
      </c>
      <c r="C315" s="1">
        <f>+RIB_DATA!C315*41%</f>
        <v>28.7</v>
      </c>
      <c r="D315" s="1">
        <f>+RIB_DATA!D315*41%</f>
        <v>49.199999999999996</v>
      </c>
      <c r="E315" s="1">
        <f>+RIB_DATA!E315*41%</f>
        <v>69.7</v>
      </c>
      <c r="F315" s="1">
        <f>+RIB_DATA!F315*41%</f>
        <v>91.02</v>
      </c>
      <c r="G315" s="1">
        <f>+RIB_DATA!G315*41%</f>
        <v>113.16</v>
      </c>
      <c r="H315" s="1">
        <f>+RIB_DATA!H315*41%</f>
        <v>136.12</v>
      </c>
      <c r="I315" s="1">
        <f>+RIB_DATA!I315*41%</f>
        <v>0</v>
      </c>
      <c r="J315" s="1">
        <f>+RIB_DATA!J315*41%</f>
        <v>0</v>
      </c>
      <c r="K315" s="1">
        <f>+RIB_DATA!K315*41%</f>
        <v>0</v>
      </c>
      <c r="L315" s="1">
        <f>+RIB_DATA!L315*41%</f>
        <v>0</v>
      </c>
      <c r="N315" s="1" t="str">
        <f t="shared" si="17"/>
        <v>7030G101</v>
      </c>
      <c r="O315" s="10">
        <f t="shared" si="19"/>
        <v>1.23</v>
      </c>
      <c r="P315" s="10">
        <f t="shared" si="19"/>
        <v>28.7</v>
      </c>
      <c r="Q315" s="10">
        <f t="shared" si="19"/>
        <v>49.199999999999996</v>
      </c>
      <c r="R315" s="10">
        <f t="shared" si="19"/>
        <v>69.7</v>
      </c>
      <c r="S315" s="10">
        <f t="shared" si="19"/>
        <v>91.02</v>
      </c>
      <c r="T315" s="10">
        <f t="shared" si="19"/>
        <v>113.16</v>
      </c>
      <c r="U315" s="10">
        <f t="shared" si="19"/>
        <v>136.12</v>
      </c>
      <c r="V315" s="10">
        <f t="shared" si="19"/>
        <v>0</v>
      </c>
      <c r="W315" s="10">
        <f t="shared" si="19"/>
        <v>0</v>
      </c>
      <c r="X315" s="10">
        <f t="shared" si="19"/>
        <v>0</v>
      </c>
      <c r="Y315" s="10">
        <f t="shared" si="20"/>
        <v>0</v>
      </c>
    </row>
    <row r="316" spans="1:25" x14ac:dyDescent="0.2">
      <c r="A316" s="1" t="str">
        <f>LEFT(RIB_DATA!A316,4)&amp;"G"&amp;MID(RIB_DATA!A316,6,SEARCH("-",RIB_DATA!A316,1)-6)&amp;"-N/A"</f>
        <v>6530G33-N/A</v>
      </c>
      <c r="B316" s="1">
        <f>+RIB_DATA!B316*0%</f>
        <v>0</v>
      </c>
      <c r="C316" s="1">
        <f>+RIB_DATA!C316*0%</f>
        <v>0</v>
      </c>
      <c r="D316" s="1">
        <f>+RIB_DATA!D316*0%</f>
        <v>0</v>
      </c>
      <c r="E316" s="1">
        <f>+RIB_DATA!E316*0%</f>
        <v>0</v>
      </c>
      <c r="F316" s="1">
        <f>+RIB_DATA!F316*0%</f>
        <v>0</v>
      </c>
      <c r="G316" s="1">
        <f>+RIB_DATA!G316*0%</f>
        <v>0</v>
      </c>
      <c r="H316" s="1">
        <f>+RIB_DATA!H316*0%</f>
        <v>0</v>
      </c>
      <c r="I316" s="1">
        <f>+RIB_DATA!I316*0%</f>
        <v>0</v>
      </c>
      <c r="J316" s="1">
        <f>+RIB_DATA!J316*0%</f>
        <v>0</v>
      </c>
      <c r="K316" s="1">
        <f>+RIB_DATA!K316*0%</f>
        <v>0</v>
      </c>
      <c r="L316" s="1">
        <f>+RIB_DATA!L316*0%</f>
        <v>0</v>
      </c>
      <c r="N316" s="1" t="str">
        <f t="shared" si="17"/>
        <v>6530G33-N/A</v>
      </c>
      <c r="O316" s="10">
        <f t="shared" si="19"/>
        <v>0</v>
      </c>
      <c r="P316" s="10">
        <f t="shared" si="19"/>
        <v>0</v>
      </c>
      <c r="Q316" s="10">
        <f t="shared" si="19"/>
        <v>0</v>
      </c>
      <c r="R316" s="10">
        <f t="shared" si="19"/>
        <v>0</v>
      </c>
      <c r="S316" s="10">
        <f t="shared" si="19"/>
        <v>0</v>
      </c>
      <c r="T316" s="10">
        <f t="shared" si="19"/>
        <v>0</v>
      </c>
      <c r="U316" s="10">
        <f t="shared" si="19"/>
        <v>0</v>
      </c>
      <c r="V316" s="10">
        <f t="shared" si="19"/>
        <v>0</v>
      </c>
      <c r="W316" s="10">
        <f t="shared" si="19"/>
        <v>0</v>
      </c>
      <c r="X316" s="10">
        <f t="shared" si="19"/>
        <v>0</v>
      </c>
      <c r="Y316" s="10">
        <f t="shared" si="20"/>
        <v>0</v>
      </c>
    </row>
    <row r="317" spans="1:25" x14ac:dyDescent="0.2">
      <c r="A317" s="1" t="str">
        <f>LEFT(RIB_DATA!A317,4)&amp;"G"&amp;MID(RIB_DATA!A317,6,SEARCH("-",RIB_DATA!A317,1)-6)</f>
        <v>6530G33</v>
      </c>
      <c r="B317" s="1">
        <f>+RIB_DATA!B317*29%</f>
        <v>0.57999999999999996</v>
      </c>
      <c r="C317" s="1">
        <f>+RIB_DATA!C317*29%</f>
        <v>11.6</v>
      </c>
      <c r="D317" s="1">
        <f>+RIB_DATA!D317*29%</f>
        <v>19.43</v>
      </c>
      <c r="E317" s="1">
        <f>+RIB_DATA!E317*29%</f>
        <v>26.68</v>
      </c>
      <c r="F317" s="1">
        <f>+RIB_DATA!F317*29%</f>
        <v>34.22</v>
      </c>
      <c r="G317" s="1">
        <f>+RIB_DATA!G317*29%</f>
        <v>41.76</v>
      </c>
      <c r="H317" s="1">
        <f>+RIB_DATA!H317*29%</f>
        <v>0</v>
      </c>
      <c r="I317" s="1">
        <f>+RIB_DATA!I317*29%</f>
        <v>0</v>
      </c>
      <c r="J317" s="1">
        <f>+RIB_DATA!J317*29%</f>
        <v>0</v>
      </c>
      <c r="K317" s="1">
        <f>+RIB_DATA!K317*29%</f>
        <v>0</v>
      </c>
      <c r="L317" s="1">
        <f>+RIB_DATA!L317*29%</f>
        <v>0</v>
      </c>
      <c r="N317" s="1" t="str">
        <f t="shared" si="17"/>
        <v>6530G33</v>
      </c>
      <c r="O317" s="10">
        <f t="shared" si="19"/>
        <v>0.57999999999999996</v>
      </c>
      <c r="P317" s="10">
        <f t="shared" si="19"/>
        <v>11.6</v>
      </c>
      <c r="Q317" s="10">
        <f t="shared" si="19"/>
        <v>19.43</v>
      </c>
      <c r="R317" s="10">
        <f t="shared" si="19"/>
        <v>26.68</v>
      </c>
      <c r="S317" s="10">
        <f t="shared" si="19"/>
        <v>34.22</v>
      </c>
      <c r="T317" s="10">
        <f t="shared" si="19"/>
        <v>41.76</v>
      </c>
      <c r="U317" s="10">
        <f t="shared" si="19"/>
        <v>0</v>
      </c>
      <c r="V317" s="10">
        <f t="shared" si="19"/>
        <v>0</v>
      </c>
      <c r="W317" s="10">
        <f t="shared" si="19"/>
        <v>0</v>
      </c>
      <c r="X317" s="10">
        <f t="shared" si="19"/>
        <v>0</v>
      </c>
      <c r="Y317" s="10">
        <f t="shared" si="20"/>
        <v>0</v>
      </c>
    </row>
    <row r="318" spans="1:25" x14ac:dyDescent="0.2">
      <c r="A318" s="1" t="str">
        <f>LEFT(RIB_DATA!A318,4)&amp;"G"&amp;MID(RIB_DATA!A318,6,SEARCH("-",RIB_DATA!A318,1)-6)&amp;"-N/A"</f>
        <v>6530G42-N/A</v>
      </c>
      <c r="B318" s="1">
        <f>+RIB_DATA!B318*0%</f>
        <v>0</v>
      </c>
      <c r="C318" s="1">
        <f>+RIB_DATA!C318*0%</f>
        <v>0</v>
      </c>
      <c r="D318" s="1">
        <f>+RIB_DATA!D318*0%</f>
        <v>0</v>
      </c>
      <c r="E318" s="1">
        <f>+RIB_DATA!E318*0%</f>
        <v>0</v>
      </c>
      <c r="F318" s="1">
        <f>+RIB_DATA!F318*0%</f>
        <v>0</v>
      </c>
      <c r="G318" s="1">
        <f>+RIB_DATA!G318*0%</f>
        <v>0</v>
      </c>
      <c r="H318" s="1">
        <f>+RIB_DATA!H318*0%</f>
        <v>0</v>
      </c>
      <c r="I318" s="1">
        <f>+RIB_DATA!I318*0%</f>
        <v>0</v>
      </c>
      <c r="J318" s="1">
        <f>+RIB_DATA!J318*0%</f>
        <v>0</v>
      </c>
      <c r="K318" s="1">
        <f>+RIB_DATA!K318*0%</f>
        <v>0</v>
      </c>
      <c r="L318" s="1">
        <f>+RIB_DATA!L318*0%</f>
        <v>0</v>
      </c>
      <c r="N318" s="1" t="str">
        <f t="shared" si="17"/>
        <v>6530G42-N/A</v>
      </c>
      <c r="O318" s="10">
        <f t="shared" si="19"/>
        <v>0</v>
      </c>
      <c r="P318" s="10">
        <f t="shared" si="19"/>
        <v>0</v>
      </c>
      <c r="Q318" s="10">
        <f t="shared" si="19"/>
        <v>0</v>
      </c>
      <c r="R318" s="10">
        <f t="shared" si="19"/>
        <v>0</v>
      </c>
      <c r="S318" s="10">
        <f t="shared" si="19"/>
        <v>0</v>
      </c>
      <c r="T318" s="10">
        <f t="shared" si="19"/>
        <v>0</v>
      </c>
      <c r="U318" s="10">
        <f t="shared" si="19"/>
        <v>0</v>
      </c>
      <c r="V318" s="10">
        <f t="shared" si="19"/>
        <v>0</v>
      </c>
      <c r="W318" s="10">
        <f t="shared" si="19"/>
        <v>0</v>
      </c>
      <c r="X318" s="10">
        <f t="shared" si="19"/>
        <v>0</v>
      </c>
      <c r="Y318" s="10">
        <f t="shared" si="20"/>
        <v>0</v>
      </c>
    </row>
    <row r="319" spans="1:25" x14ac:dyDescent="0.2">
      <c r="A319" s="1" t="str">
        <f>LEFT(RIB_DATA!A319,4)&amp;"G"&amp;MID(RIB_DATA!A319,6,SEARCH("-",RIB_DATA!A319,1)-6)</f>
        <v>6530G48</v>
      </c>
      <c r="B319" s="1">
        <f>+RIB_DATA!B319*34%</f>
        <v>0</v>
      </c>
      <c r="C319" s="1">
        <f>+RIB_DATA!C319*34%</f>
        <v>7.82</v>
      </c>
      <c r="D319" s="1">
        <f>+RIB_DATA!D319*34%</f>
        <v>16.66</v>
      </c>
      <c r="E319" s="1">
        <f>+RIB_DATA!E319*34%</f>
        <v>27.540000000000003</v>
      </c>
      <c r="F319" s="1">
        <f>+RIB_DATA!F319*34%</f>
        <v>40.800000000000004</v>
      </c>
      <c r="G319" s="1">
        <f>+RIB_DATA!G319*34%</f>
        <v>55.42</v>
      </c>
      <c r="H319" s="1">
        <f>+RIB_DATA!H319*34%</f>
        <v>0</v>
      </c>
      <c r="I319" s="1">
        <f>+RIB_DATA!I319*34%</f>
        <v>0</v>
      </c>
      <c r="J319" s="1">
        <f>+RIB_DATA!J319*34%</f>
        <v>0</v>
      </c>
      <c r="K319" s="1">
        <f>+RIB_DATA!K319*34%</f>
        <v>0</v>
      </c>
      <c r="L319" s="1">
        <f>+RIB_DATA!L319*34%</f>
        <v>0</v>
      </c>
      <c r="N319" s="1" t="str">
        <f t="shared" si="17"/>
        <v>6530G48</v>
      </c>
      <c r="O319" s="10">
        <f t="shared" si="19"/>
        <v>0</v>
      </c>
      <c r="P319" s="10">
        <f t="shared" si="19"/>
        <v>7.82</v>
      </c>
      <c r="Q319" s="10">
        <f t="shared" si="19"/>
        <v>16.66</v>
      </c>
      <c r="R319" s="10">
        <f t="shared" si="19"/>
        <v>27.540000000000003</v>
      </c>
      <c r="S319" s="10">
        <f t="shared" si="19"/>
        <v>40.800000000000004</v>
      </c>
      <c r="T319" s="10">
        <f t="shared" si="19"/>
        <v>55.42</v>
      </c>
      <c r="U319" s="10">
        <f t="shared" si="19"/>
        <v>0</v>
      </c>
      <c r="V319" s="10">
        <f t="shared" si="19"/>
        <v>0</v>
      </c>
      <c r="W319" s="10">
        <f t="shared" si="19"/>
        <v>0</v>
      </c>
      <c r="X319" s="10">
        <f t="shared" si="19"/>
        <v>0</v>
      </c>
      <c r="Y319" s="10">
        <f t="shared" si="20"/>
        <v>0</v>
      </c>
    </row>
    <row r="320" spans="1:25" x14ac:dyDescent="0.2">
      <c r="A320" s="1" t="str">
        <f>LEFT(RIB_DATA!A320,4)&amp;"G"&amp;MID(RIB_DATA!A320,6,SEARCH("-",RIB_DATA!A320,1)-6)&amp;"-N/A"</f>
        <v>6530G60-N/A</v>
      </c>
      <c r="B320" s="1">
        <f>+RIB_DATA!B320*0%</f>
        <v>0</v>
      </c>
      <c r="C320" s="1">
        <f>+RIB_DATA!C320*0%</f>
        <v>0</v>
      </c>
      <c r="D320" s="1">
        <f>+RIB_DATA!D320*0%</f>
        <v>0</v>
      </c>
      <c r="E320" s="1">
        <f>+RIB_DATA!E320*0%</f>
        <v>0</v>
      </c>
      <c r="F320" s="1">
        <f>+RIB_DATA!F320*0%</f>
        <v>0</v>
      </c>
      <c r="G320" s="1">
        <f>+RIB_DATA!G320*0%</f>
        <v>0</v>
      </c>
      <c r="H320" s="1">
        <f>+RIB_DATA!H320*0%</f>
        <v>0</v>
      </c>
      <c r="I320" s="1">
        <f>+RIB_DATA!I320*0%</f>
        <v>0</v>
      </c>
      <c r="J320" s="1">
        <f>+RIB_DATA!J320*0%</f>
        <v>0</v>
      </c>
      <c r="K320" s="1">
        <f>+RIB_DATA!K320*0%</f>
        <v>0</v>
      </c>
      <c r="L320" s="1">
        <f>+RIB_DATA!L320*0%</f>
        <v>0</v>
      </c>
      <c r="N320" s="1" t="str">
        <f t="shared" si="17"/>
        <v>6530G60-N/A</v>
      </c>
      <c r="O320" s="10">
        <f t="shared" si="19"/>
        <v>0</v>
      </c>
      <c r="P320" s="10">
        <f t="shared" si="19"/>
        <v>0</v>
      </c>
      <c r="Q320" s="10">
        <f t="shared" si="19"/>
        <v>0</v>
      </c>
      <c r="R320" s="10">
        <f t="shared" si="19"/>
        <v>0</v>
      </c>
      <c r="S320" s="10">
        <f t="shared" si="19"/>
        <v>0</v>
      </c>
      <c r="T320" s="10">
        <f t="shared" si="19"/>
        <v>0</v>
      </c>
      <c r="U320" s="10">
        <f t="shared" si="19"/>
        <v>0</v>
      </c>
      <c r="V320" s="10">
        <f t="shared" si="19"/>
        <v>0</v>
      </c>
      <c r="W320" s="10">
        <f t="shared" si="19"/>
        <v>0</v>
      </c>
      <c r="X320" s="10">
        <f t="shared" si="19"/>
        <v>0</v>
      </c>
      <c r="Y320" s="10">
        <f t="shared" si="20"/>
        <v>0</v>
      </c>
    </row>
    <row r="321" spans="1:25" x14ac:dyDescent="0.2">
      <c r="A321" s="1" t="str">
        <f>LEFT(RIB_DATA!A321,4)&amp;"G"&amp;MID(RIB_DATA!A321,6,SEARCH("-",RIB_DATA!A321,1)-6)</f>
        <v>6530G60</v>
      </c>
      <c r="B321" s="1">
        <f>+RIB_DATA!B321*34%</f>
        <v>0.34</v>
      </c>
      <c r="C321" s="1">
        <f>+RIB_DATA!C321*34%</f>
        <v>11.56</v>
      </c>
      <c r="D321" s="1">
        <f>+RIB_DATA!D321*34%</f>
        <v>22.78</v>
      </c>
      <c r="E321" s="1">
        <f>+RIB_DATA!E321*34%</f>
        <v>35.700000000000003</v>
      </c>
      <c r="F321" s="1">
        <f>+RIB_DATA!F321*34%</f>
        <v>49.980000000000004</v>
      </c>
      <c r="G321" s="1">
        <f>+RIB_DATA!G321*34%</f>
        <v>65.960000000000008</v>
      </c>
      <c r="H321" s="1">
        <f>+RIB_DATA!H321*34%</f>
        <v>0</v>
      </c>
      <c r="I321" s="1">
        <f>+RIB_DATA!I321*34%</f>
        <v>0</v>
      </c>
      <c r="J321" s="1">
        <f>+RIB_DATA!J321*34%</f>
        <v>0</v>
      </c>
      <c r="K321" s="1">
        <f>+RIB_DATA!K321*34%</f>
        <v>0</v>
      </c>
      <c r="L321" s="1">
        <f>+RIB_DATA!L321*34%</f>
        <v>0</v>
      </c>
      <c r="N321" s="1" t="str">
        <f t="shared" si="17"/>
        <v>6530G60</v>
      </c>
      <c r="O321" s="10">
        <f t="shared" si="19"/>
        <v>0.34</v>
      </c>
      <c r="P321" s="10">
        <f t="shared" si="19"/>
        <v>11.56</v>
      </c>
      <c r="Q321" s="10">
        <f t="shared" si="19"/>
        <v>22.78</v>
      </c>
      <c r="R321" s="10">
        <f t="shared" si="19"/>
        <v>35.700000000000003</v>
      </c>
      <c r="S321" s="10">
        <f t="shared" si="19"/>
        <v>49.980000000000004</v>
      </c>
      <c r="T321" s="10">
        <f t="shared" si="19"/>
        <v>65.960000000000008</v>
      </c>
      <c r="U321" s="10">
        <f t="shared" si="19"/>
        <v>0</v>
      </c>
      <c r="V321" s="10">
        <f t="shared" si="19"/>
        <v>0</v>
      </c>
      <c r="W321" s="10">
        <f t="shared" si="19"/>
        <v>0</v>
      </c>
      <c r="X321" s="10">
        <f t="shared" si="19"/>
        <v>0</v>
      </c>
      <c r="Y321" s="10">
        <f t="shared" si="20"/>
        <v>0</v>
      </c>
    </row>
    <row r="322" spans="1:25" x14ac:dyDescent="0.2">
      <c r="A322" s="1" t="str">
        <f>LEFT(RIB_DATA!A322,4)&amp;"G"&amp;MID(RIB_DATA!A322,6,SEARCH("-",RIB_DATA!A322,1)-6)</f>
        <v>6530G76</v>
      </c>
      <c r="B322" s="1">
        <f>+RIB_DATA!B322*37%</f>
        <v>0.37</v>
      </c>
      <c r="C322" s="1">
        <f>+RIB_DATA!C322*37%</f>
        <v>15.91</v>
      </c>
      <c r="D322" s="1">
        <f>+RIB_DATA!D322*37%</f>
        <v>30.34</v>
      </c>
      <c r="E322" s="1">
        <f>+RIB_DATA!E322*37%</f>
        <v>45.88</v>
      </c>
      <c r="F322" s="1">
        <f>+RIB_DATA!F322*37%</f>
        <v>62.9</v>
      </c>
      <c r="G322" s="1">
        <f>+RIB_DATA!G322*37%</f>
        <v>81.400000000000006</v>
      </c>
      <c r="H322" s="1">
        <f>+RIB_DATA!H322*37%</f>
        <v>0</v>
      </c>
      <c r="I322" s="1">
        <f>+RIB_DATA!I322*37%</f>
        <v>0</v>
      </c>
      <c r="J322" s="1">
        <f>+RIB_DATA!J322*37%</f>
        <v>0</v>
      </c>
      <c r="K322" s="1">
        <f>+RIB_DATA!K322*37%</f>
        <v>0</v>
      </c>
      <c r="L322" s="1">
        <f>+RIB_DATA!L322*37%</f>
        <v>0</v>
      </c>
      <c r="N322" s="1" t="str">
        <f t="shared" si="17"/>
        <v>6530G76</v>
      </c>
      <c r="O322" s="10">
        <f t="shared" si="19"/>
        <v>0.37</v>
      </c>
      <c r="P322" s="10">
        <f t="shared" si="19"/>
        <v>15.91</v>
      </c>
      <c r="Q322" s="10">
        <f t="shared" ref="Q322:X353" si="21">+D322*$B$8</f>
        <v>30.34</v>
      </c>
      <c r="R322" s="10">
        <f t="shared" si="21"/>
        <v>45.88</v>
      </c>
      <c r="S322" s="10">
        <f t="shared" si="21"/>
        <v>62.9</v>
      </c>
      <c r="T322" s="10">
        <f t="shared" si="21"/>
        <v>81.400000000000006</v>
      </c>
      <c r="U322" s="10">
        <f t="shared" si="21"/>
        <v>0</v>
      </c>
      <c r="V322" s="10">
        <f t="shared" si="21"/>
        <v>0</v>
      </c>
      <c r="W322" s="10">
        <f t="shared" si="21"/>
        <v>0</v>
      </c>
      <c r="X322" s="10">
        <f t="shared" si="21"/>
        <v>0</v>
      </c>
      <c r="Y322" s="10">
        <f t="shared" si="20"/>
        <v>0</v>
      </c>
    </row>
    <row r="323" spans="1:25" x14ac:dyDescent="0.2">
      <c r="A323" s="1" t="str">
        <f>LEFT(RIB_DATA!A323,4)&amp;"G"&amp;MID(RIB_DATA!A323,6,SEARCH("-",RIB_DATA!A323,1)-6)</f>
        <v>6530G101</v>
      </c>
      <c r="B323" s="1">
        <f>+RIB_DATA!B323*41%</f>
        <v>0.82</v>
      </c>
      <c r="C323" s="1">
        <f>+RIB_DATA!C323*41%</f>
        <v>26.24</v>
      </c>
      <c r="D323" s="1">
        <f>+RIB_DATA!D323*41%</f>
        <v>45.919999999999995</v>
      </c>
      <c r="E323" s="1">
        <f>+RIB_DATA!E323*41%</f>
        <v>65.599999999999994</v>
      </c>
      <c r="F323" s="1">
        <f>+RIB_DATA!F323*41%</f>
        <v>86.1</v>
      </c>
      <c r="G323" s="1">
        <f>+RIB_DATA!G323*41%</f>
        <v>107.83</v>
      </c>
      <c r="H323" s="1">
        <f>+RIB_DATA!H323*41%</f>
        <v>0</v>
      </c>
      <c r="I323" s="1">
        <f>+RIB_DATA!I323*41%</f>
        <v>0</v>
      </c>
      <c r="J323" s="1">
        <f>+RIB_DATA!J323*41%</f>
        <v>0</v>
      </c>
      <c r="K323" s="1">
        <f>+RIB_DATA!K323*41%</f>
        <v>0</v>
      </c>
      <c r="L323" s="1">
        <f>+RIB_DATA!L323*41%</f>
        <v>0</v>
      </c>
      <c r="N323" s="1" t="str">
        <f t="shared" si="17"/>
        <v>6530G101</v>
      </c>
      <c r="O323" s="10">
        <f t="shared" ref="O323:W363" si="22">+B323*$B$8</f>
        <v>0.82</v>
      </c>
      <c r="P323" s="10">
        <f t="shared" si="22"/>
        <v>26.24</v>
      </c>
      <c r="Q323" s="10">
        <f t="shared" si="21"/>
        <v>45.919999999999995</v>
      </c>
      <c r="R323" s="10">
        <f t="shared" si="21"/>
        <v>65.599999999999994</v>
      </c>
      <c r="S323" s="10">
        <f t="shared" si="21"/>
        <v>86.1</v>
      </c>
      <c r="T323" s="10">
        <f t="shared" si="21"/>
        <v>107.83</v>
      </c>
      <c r="U323" s="10">
        <f t="shared" si="21"/>
        <v>0</v>
      </c>
      <c r="V323" s="10">
        <f t="shared" si="21"/>
        <v>0</v>
      </c>
      <c r="W323" s="10">
        <f t="shared" si="21"/>
        <v>0</v>
      </c>
      <c r="X323" s="10">
        <f t="shared" si="21"/>
        <v>0</v>
      </c>
      <c r="Y323" s="10">
        <f t="shared" si="20"/>
        <v>0</v>
      </c>
    </row>
    <row r="324" spans="1:25" x14ac:dyDescent="0.2">
      <c r="A324" s="1" t="str">
        <f>LEFT(RIB_DATA!A324,4)&amp;"G"&amp;MID(RIB_DATA!A324,6,SEARCH("-",RIB_DATA!A324,1)-6)&amp;"-N/A"</f>
        <v>6030G33-N/A</v>
      </c>
      <c r="B324" s="1">
        <f>+RIB_DATA!B324*0%</f>
        <v>0</v>
      </c>
      <c r="C324" s="1">
        <f>+RIB_DATA!C324*0%</f>
        <v>0</v>
      </c>
      <c r="D324" s="1">
        <f>+RIB_DATA!D324*0%</f>
        <v>0</v>
      </c>
      <c r="E324" s="1">
        <f>+RIB_DATA!E324*0%</f>
        <v>0</v>
      </c>
      <c r="F324" s="1">
        <f>+RIB_DATA!F324*0%</f>
        <v>0</v>
      </c>
      <c r="G324" s="1">
        <f>+RIB_DATA!G324*0%</f>
        <v>0</v>
      </c>
      <c r="H324" s="1">
        <f>+RIB_DATA!H324*0%</f>
        <v>0</v>
      </c>
      <c r="I324" s="1">
        <f>+RIB_DATA!I324*0%</f>
        <v>0</v>
      </c>
      <c r="J324" s="1">
        <f>+RIB_DATA!J324*0%</f>
        <v>0</v>
      </c>
      <c r="K324" s="1">
        <f>+RIB_DATA!K324*0%</f>
        <v>0</v>
      </c>
      <c r="L324" s="1">
        <f>+RIB_DATA!L324*0%</f>
        <v>0</v>
      </c>
      <c r="N324" s="1" t="str">
        <f t="shared" si="17"/>
        <v>6030G33-N/A</v>
      </c>
      <c r="O324" s="10">
        <f t="shared" si="22"/>
        <v>0</v>
      </c>
      <c r="P324" s="10">
        <f t="shared" si="22"/>
        <v>0</v>
      </c>
      <c r="Q324" s="10">
        <f t="shared" si="21"/>
        <v>0</v>
      </c>
      <c r="R324" s="10">
        <f t="shared" si="21"/>
        <v>0</v>
      </c>
      <c r="S324" s="10">
        <f t="shared" si="21"/>
        <v>0</v>
      </c>
      <c r="T324" s="10">
        <f t="shared" si="21"/>
        <v>0</v>
      </c>
      <c r="U324" s="10">
        <f t="shared" si="21"/>
        <v>0</v>
      </c>
      <c r="V324" s="10">
        <f t="shared" si="21"/>
        <v>0</v>
      </c>
      <c r="W324" s="10">
        <f t="shared" si="21"/>
        <v>0</v>
      </c>
      <c r="X324" s="10">
        <f t="shared" si="21"/>
        <v>0</v>
      </c>
      <c r="Y324" s="10">
        <f t="shared" si="20"/>
        <v>0</v>
      </c>
    </row>
    <row r="325" spans="1:25" x14ac:dyDescent="0.2">
      <c r="A325" s="1" t="str">
        <f>LEFT(RIB_DATA!A325,4)&amp;"G"&amp;MID(RIB_DATA!A325,6,SEARCH("-",RIB_DATA!A325,1)-6)</f>
        <v>6030G33</v>
      </c>
      <c r="B325" s="1">
        <f>+RIB_DATA!B325*29%</f>
        <v>0.57999999999999996</v>
      </c>
      <c r="C325" s="1">
        <f>+RIB_DATA!C325*29%</f>
        <v>10.729999999999999</v>
      </c>
      <c r="D325" s="1">
        <f>+RIB_DATA!D325*29%</f>
        <v>17.689999999999998</v>
      </c>
      <c r="E325" s="1">
        <f>+RIB_DATA!E325*29%</f>
        <v>24.939999999999998</v>
      </c>
      <c r="F325" s="1">
        <f>+RIB_DATA!F325*29%</f>
        <v>32.19</v>
      </c>
      <c r="G325" s="1">
        <f>+RIB_DATA!G325*29%</f>
        <v>0</v>
      </c>
      <c r="H325" s="1">
        <f>+RIB_DATA!H325*29%</f>
        <v>0</v>
      </c>
      <c r="I325" s="1">
        <f>+RIB_DATA!I325*29%</f>
        <v>0</v>
      </c>
      <c r="J325" s="1">
        <f>+RIB_DATA!J325*29%</f>
        <v>0</v>
      </c>
      <c r="K325" s="1">
        <f>+RIB_DATA!K325*29%</f>
        <v>0</v>
      </c>
      <c r="L325" s="1">
        <f>+RIB_DATA!L325*29%</f>
        <v>0</v>
      </c>
      <c r="N325" s="1" t="str">
        <f t="shared" si="17"/>
        <v>6030G33</v>
      </c>
      <c r="O325" s="10">
        <f t="shared" si="22"/>
        <v>0.57999999999999996</v>
      </c>
      <c r="P325" s="10">
        <f t="shared" si="22"/>
        <v>10.729999999999999</v>
      </c>
      <c r="Q325" s="10">
        <f t="shared" si="21"/>
        <v>17.689999999999998</v>
      </c>
      <c r="R325" s="10">
        <f t="shared" si="21"/>
        <v>24.939999999999998</v>
      </c>
      <c r="S325" s="10">
        <f t="shared" si="21"/>
        <v>32.19</v>
      </c>
      <c r="T325" s="10">
        <f t="shared" si="21"/>
        <v>0</v>
      </c>
      <c r="U325" s="10">
        <f t="shared" si="21"/>
        <v>0</v>
      </c>
      <c r="V325" s="10">
        <f t="shared" si="21"/>
        <v>0</v>
      </c>
      <c r="W325" s="10">
        <f t="shared" si="21"/>
        <v>0</v>
      </c>
      <c r="X325" s="10">
        <f t="shared" si="21"/>
        <v>0</v>
      </c>
      <c r="Y325" s="10">
        <f t="shared" si="20"/>
        <v>0</v>
      </c>
    </row>
    <row r="326" spans="1:25" x14ac:dyDescent="0.2">
      <c r="A326" s="1" t="str">
        <f>LEFT(RIB_DATA!A326,4)&amp;"G"&amp;MID(RIB_DATA!A326,6,SEARCH("-",RIB_DATA!A326,1)-6)&amp;"-N/A"</f>
        <v>6030G42-N/A</v>
      </c>
      <c r="B326" s="1">
        <f>+RIB_DATA!B326*0%</f>
        <v>0</v>
      </c>
      <c r="C326" s="1">
        <f>+RIB_DATA!C326*0%</f>
        <v>0</v>
      </c>
      <c r="D326" s="1">
        <f>+RIB_DATA!D326*0%</f>
        <v>0</v>
      </c>
      <c r="E326" s="1">
        <f>+RIB_DATA!E326*0%</f>
        <v>0</v>
      </c>
      <c r="F326" s="1">
        <f>+RIB_DATA!F326*0%</f>
        <v>0</v>
      </c>
      <c r="G326" s="1">
        <f>+RIB_DATA!G326*0%</f>
        <v>0</v>
      </c>
      <c r="H326" s="1">
        <f>+RIB_DATA!H326*0%</f>
        <v>0</v>
      </c>
      <c r="I326" s="1">
        <f>+RIB_DATA!I326*0%</f>
        <v>0</v>
      </c>
      <c r="J326" s="1">
        <f>+RIB_DATA!J326*0%</f>
        <v>0</v>
      </c>
      <c r="K326" s="1">
        <f>+RIB_DATA!K326*0%</f>
        <v>0</v>
      </c>
      <c r="L326" s="1">
        <f>+RIB_DATA!L326*0%</f>
        <v>0</v>
      </c>
      <c r="N326" s="1" t="str">
        <f t="shared" si="17"/>
        <v>6030G42-N/A</v>
      </c>
      <c r="O326" s="10">
        <f t="shared" si="22"/>
        <v>0</v>
      </c>
      <c r="P326" s="10">
        <f t="shared" si="22"/>
        <v>0</v>
      </c>
      <c r="Q326" s="10">
        <f t="shared" si="21"/>
        <v>0</v>
      </c>
      <c r="R326" s="10">
        <f t="shared" si="21"/>
        <v>0</v>
      </c>
      <c r="S326" s="10">
        <f t="shared" si="21"/>
        <v>0</v>
      </c>
      <c r="T326" s="10">
        <f t="shared" si="21"/>
        <v>0</v>
      </c>
      <c r="U326" s="10">
        <f t="shared" si="21"/>
        <v>0</v>
      </c>
      <c r="V326" s="10">
        <f t="shared" si="21"/>
        <v>0</v>
      </c>
      <c r="W326" s="10">
        <f t="shared" si="21"/>
        <v>0</v>
      </c>
      <c r="X326" s="10">
        <f t="shared" si="21"/>
        <v>0</v>
      </c>
      <c r="Y326" s="10">
        <f t="shared" si="20"/>
        <v>0</v>
      </c>
    </row>
    <row r="327" spans="1:25" x14ac:dyDescent="0.2">
      <c r="A327" s="1" t="str">
        <f>LEFT(RIB_DATA!A327,4)&amp;"G"&amp;MID(RIB_DATA!A327,6,SEARCH("-",RIB_DATA!A327,1)-6)</f>
        <v>6030G48</v>
      </c>
      <c r="B327" s="1">
        <f>+RIB_DATA!B327*34%</f>
        <v>0</v>
      </c>
      <c r="C327" s="1">
        <f>+RIB_DATA!C327*34%</f>
        <v>7.48</v>
      </c>
      <c r="D327" s="1">
        <f>+RIB_DATA!D327*34%</f>
        <v>16.32</v>
      </c>
      <c r="E327" s="1">
        <f>+RIB_DATA!E327*34%</f>
        <v>27.880000000000003</v>
      </c>
      <c r="F327" s="1">
        <f>+RIB_DATA!F327*34%</f>
        <v>41.14</v>
      </c>
      <c r="G327" s="1">
        <f>+RIB_DATA!G327*34%</f>
        <v>0</v>
      </c>
      <c r="H327" s="1">
        <f>+RIB_DATA!H327*34%</f>
        <v>0</v>
      </c>
      <c r="I327" s="1">
        <f>+RIB_DATA!I327*34%</f>
        <v>0</v>
      </c>
      <c r="J327" s="1">
        <f>+RIB_DATA!J327*34%</f>
        <v>0</v>
      </c>
      <c r="K327" s="1">
        <f>+RIB_DATA!K327*34%</f>
        <v>0</v>
      </c>
      <c r="L327" s="1">
        <f>+RIB_DATA!L327*34%</f>
        <v>0</v>
      </c>
      <c r="N327" s="1" t="str">
        <f t="shared" si="17"/>
        <v>6030G48</v>
      </c>
      <c r="O327" s="10">
        <f t="shared" si="22"/>
        <v>0</v>
      </c>
      <c r="P327" s="10">
        <f t="shared" si="22"/>
        <v>7.48</v>
      </c>
      <c r="Q327" s="10">
        <f t="shared" si="21"/>
        <v>16.32</v>
      </c>
      <c r="R327" s="10">
        <f t="shared" si="21"/>
        <v>27.880000000000003</v>
      </c>
      <c r="S327" s="10">
        <f t="shared" si="21"/>
        <v>41.14</v>
      </c>
      <c r="T327" s="10">
        <f t="shared" si="21"/>
        <v>0</v>
      </c>
      <c r="U327" s="10">
        <f t="shared" si="21"/>
        <v>0</v>
      </c>
      <c r="V327" s="10">
        <f t="shared" si="21"/>
        <v>0</v>
      </c>
      <c r="W327" s="10">
        <f t="shared" si="21"/>
        <v>0</v>
      </c>
      <c r="X327" s="10">
        <f t="shared" si="21"/>
        <v>0</v>
      </c>
      <c r="Y327" s="10">
        <f t="shared" si="20"/>
        <v>0</v>
      </c>
    </row>
    <row r="328" spans="1:25" x14ac:dyDescent="0.2">
      <c r="A328" s="1" t="str">
        <f>LEFT(RIB_DATA!A328,4)&amp;"G"&amp;MID(RIB_DATA!A328,6,SEARCH("-",RIB_DATA!A328,1)-6)&amp;"-N/A"</f>
        <v>6030G60-N/A</v>
      </c>
      <c r="B328" s="1">
        <f>+RIB_DATA!B328*0%</f>
        <v>0</v>
      </c>
      <c r="C328" s="1">
        <f>+RIB_DATA!C328*0%</f>
        <v>0</v>
      </c>
      <c r="D328" s="1">
        <f>+RIB_DATA!D328*0%</f>
        <v>0</v>
      </c>
      <c r="E328" s="1">
        <f>+RIB_DATA!E328*0%</f>
        <v>0</v>
      </c>
      <c r="F328" s="1">
        <f>+RIB_DATA!F328*0%</f>
        <v>0</v>
      </c>
      <c r="G328" s="1">
        <f>+RIB_DATA!G328*0%</f>
        <v>0</v>
      </c>
      <c r="H328" s="1">
        <f>+RIB_DATA!H328*0%</f>
        <v>0</v>
      </c>
      <c r="I328" s="1">
        <f>+RIB_DATA!I328*0%</f>
        <v>0</v>
      </c>
      <c r="J328" s="1">
        <f>+RIB_DATA!J328*0%</f>
        <v>0</v>
      </c>
      <c r="K328" s="1">
        <f>+RIB_DATA!K328*0%</f>
        <v>0</v>
      </c>
      <c r="L328" s="1">
        <f>+RIB_DATA!L328*0%</f>
        <v>0</v>
      </c>
      <c r="N328" s="1" t="str">
        <f t="shared" si="17"/>
        <v>6030G60-N/A</v>
      </c>
      <c r="O328" s="10">
        <f t="shared" si="22"/>
        <v>0</v>
      </c>
      <c r="P328" s="10">
        <f t="shared" si="22"/>
        <v>0</v>
      </c>
      <c r="Q328" s="10">
        <f t="shared" si="21"/>
        <v>0</v>
      </c>
      <c r="R328" s="10">
        <f t="shared" si="21"/>
        <v>0</v>
      </c>
      <c r="S328" s="10">
        <f t="shared" si="21"/>
        <v>0</v>
      </c>
      <c r="T328" s="10">
        <f t="shared" si="21"/>
        <v>0</v>
      </c>
      <c r="U328" s="10">
        <f t="shared" si="21"/>
        <v>0</v>
      </c>
      <c r="V328" s="10">
        <f t="shared" si="21"/>
        <v>0</v>
      </c>
      <c r="W328" s="10">
        <f t="shared" si="21"/>
        <v>0</v>
      </c>
      <c r="X328" s="10">
        <f t="shared" si="21"/>
        <v>0</v>
      </c>
      <c r="Y328" s="10">
        <f t="shared" si="20"/>
        <v>0</v>
      </c>
    </row>
    <row r="329" spans="1:25" x14ac:dyDescent="0.2">
      <c r="A329" s="1" t="str">
        <f>LEFT(RIB_DATA!A329,4)&amp;"G"&amp;MID(RIB_DATA!A329,6,SEARCH("-",RIB_DATA!A329,1)-6)</f>
        <v>6030G60</v>
      </c>
      <c r="B329" s="1">
        <f>+RIB_DATA!B329*34%</f>
        <v>0</v>
      </c>
      <c r="C329" s="1">
        <f>+RIB_DATA!C329*34%</f>
        <v>10.88</v>
      </c>
      <c r="D329" s="1">
        <f>+RIB_DATA!D329*34%</f>
        <v>22.1</v>
      </c>
      <c r="E329" s="1">
        <f>+RIB_DATA!E329*34%</f>
        <v>35.020000000000003</v>
      </c>
      <c r="F329" s="1">
        <f>+RIB_DATA!F329*34%</f>
        <v>49.64</v>
      </c>
      <c r="G329" s="1">
        <f>+RIB_DATA!G329*34%</f>
        <v>0</v>
      </c>
      <c r="H329" s="1">
        <f>+RIB_DATA!H329*34%</f>
        <v>0</v>
      </c>
      <c r="I329" s="1">
        <f>+RIB_DATA!I329*34%</f>
        <v>0</v>
      </c>
      <c r="J329" s="1">
        <f>+RIB_DATA!J329*34%</f>
        <v>0</v>
      </c>
      <c r="K329" s="1">
        <f>+RIB_DATA!K329*34%</f>
        <v>0</v>
      </c>
      <c r="L329" s="1">
        <f>+RIB_DATA!L329*34%</f>
        <v>0</v>
      </c>
      <c r="N329" s="1" t="str">
        <f t="shared" si="17"/>
        <v>6030G60</v>
      </c>
      <c r="O329" s="10">
        <f t="shared" si="22"/>
        <v>0</v>
      </c>
      <c r="P329" s="10">
        <f t="shared" si="22"/>
        <v>10.88</v>
      </c>
      <c r="Q329" s="10">
        <f t="shared" si="21"/>
        <v>22.1</v>
      </c>
      <c r="R329" s="10">
        <f t="shared" si="21"/>
        <v>35.020000000000003</v>
      </c>
      <c r="S329" s="10">
        <f t="shared" si="21"/>
        <v>49.64</v>
      </c>
      <c r="T329" s="10">
        <f t="shared" si="21"/>
        <v>0</v>
      </c>
      <c r="U329" s="10">
        <f t="shared" si="21"/>
        <v>0</v>
      </c>
      <c r="V329" s="10">
        <f t="shared" si="21"/>
        <v>0</v>
      </c>
      <c r="W329" s="10">
        <f t="shared" si="21"/>
        <v>0</v>
      </c>
      <c r="X329" s="10">
        <f t="shared" si="21"/>
        <v>0</v>
      </c>
      <c r="Y329" s="10">
        <f t="shared" si="20"/>
        <v>0</v>
      </c>
    </row>
    <row r="330" spans="1:25" x14ac:dyDescent="0.2">
      <c r="A330" s="1" t="str">
        <f>LEFT(RIB_DATA!A330,4)&amp;"G"&amp;MID(RIB_DATA!A330,6,SEARCH("-",RIB_DATA!A330,1)-6)</f>
        <v>6030G76</v>
      </c>
      <c r="B330" s="1">
        <f>+RIB_DATA!B330*37%</f>
        <v>0.37</v>
      </c>
      <c r="C330" s="1">
        <f>+RIB_DATA!C330*37%</f>
        <v>14.8</v>
      </c>
      <c r="D330" s="1">
        <f>+RIB_DATA!D330*37%</f>
        <v>28.86</v>
      </c>
      <c r="E330" s="1">
        <f>+RIB_DATA!E330*37%</f>
        <v>44.4</v>
      </c>
      <c r="F330" s="1">
        <f>+RIB_DATA!F330*37%</f>
        <v>61.42</v>
      </c>
      <c r="G330" s="1">
        <f>+RIB_DATA!G330*37%</f>
        <v>0</v>
      </c>
      <c r="H330" s="1">
        <f>+RIB_DATA!H330*37%</f>
        <v>0</v>
      </c>
      <c r="I330" s="1">
        <f>+RIB_DATA!I330*37%</f>
        <v>0</v>
      </c>
      <c r="J330" s="1">
        <f>+RIB_DATA!J330*37%</f>
        <v>0</v>
      </c>
      <c r="K330" s="1">
        <f>+RIB_DATA!K330*37%</f>
        <v>0</v>
      </c>
      <c r="L330" s="1">
        <f>+RIB_DATA!L330*37%</f>
        <v>0</v>
      </c>
      <c r="N330" s="1" t="str">
        <f t="shared" si="17"/>
        <v>6030G76</v>
      </c>
      <c r="O330" s="10">
        <f t="shared" si="22"/>
        <v>0.37</v>
      </c>
      <c r="P330" s="10">
        <f t="shared" si="22"/>
        <v>14.8</v>
      </c>
      <c r="Q330" s="10">
        <f t="shared" si="21"/>
        <v>28.86</v>
      </c>
      <c r="R330" s="10">
        <f t="shared" si="21"/>
        <v>44.4</v>
      </c>
      <c r="S330" s="10">
        <f t="shared" si="21"/>
        <v>61.42</v>
      </c>
      <c r="T330" s="10">
        <f t="shared" si="21"/>
        <v>0</v>
      </c>
      <c r="U330" s="10">
        <f t="shared" si="21"/>
        <v>0</v>
      </c>
      <c r="V330" s="10">
        <f t="shared" si="21"/>
        <v>0</v>
      </c>
      <c r="W330" s="10">
        <f t="shared" si="21"/>
        <v>0</v>
      </c>
      <c r="X330" s="10">
        <f t="shared" si="21"/>
        <v>0</v>
      </c>
      <c r="Y330" s="10">
        <f t="shared" si="20"/>
        <v>0</v>
      </c>
    </row>
    <row r="331" spans="1:25" x14ac:dyDescent="0.2">
      <c r="A331" s="1" t="str">
        <f>LEFT(RIB_DATA!A331,4)&amp;"G"&amp;MID(RIB_DATA!A331,6,SEARCH("-",RIB_DATA!A331,1)-6)</f>
        <v>6030G101</v>
      </c>
      <c r="B331" s="1">
        <f>+RIB_DATA!B331*41%</f>
        <v>0.82</v>
      </c>
      <c r="C331" s="1">
        <f>+RIB_DATA!C331*41%</f>
        <v>23.779999999999998</v>
      </c>
      <c r="D331" s="1">
        <f>+RIB_DATA!D331*41%</f>
        <v>42.23</v>
      </c>
      <c r="E331" s="1">
        <f>+RIB_DATA!E331*41%</f>
        <v>61.499999999999993</v>
      </c>
      <c r="F331" s="1">
        <f>+RIB_DATA!F331*41%</f>
        <v>81.179999999999993</v>
      </c>
      <c r="G331" s="1">
        <f>+RIB_DATA!G331*41%</f>
        <v>0</v>
      </c>
      <c r="H331" s="1">
        <f>+RIB_DATA!H331*41%</f>
        <v>0</v>
      </c>
      <c r="I331" s="1">
        <f>+RIB_DATA!I331*41%</f>
        <v>0</v>
      </c>
      <c r="J331" s="1">
        <f>+RIB_DATA!J331*41%</f>
        <v>0</v>
      </c>
      <c r="K331" s="1">
        <f>+RIB_DATA!K331*41%</f>
        <v>0</v>
      </c>
      <c r="L331" s="1">
        <f>+RIB_DATA!L331*41%</f>
        <v>0</v>
      </c>
      <c r="N331" s="1" t="str">
        <f t="shared" si="17"/>
        <v>6030G101</v>
      </c>
      <c r="O331" s="10">
        <f t="shared" si="22"/>
        <v>0.82</v>
      </c>
      <c r="P331" s="10">
        <f t="shared" si="22"/>
        <v>23.779999999999998</v>
      </c>
      <c r="Q331" s="10">
        <f t="shared" si="21"/>
        <v>42.23</v>
      </c>
      <c r="R331" s="10">
        <f t="shared" si="21"/>
        <v>61.499999999999993</v>
      </c>
      <c r="S331" s="10">
        <f t="shared" si="21"/>
        <v>81.179999999999993</v>
      </c>
      <c r="T331" s="10">
        <f t="shared" si="21"/>
        <v>0</v>
      </c>
      <c r="U331" s="10">
        <f t="shared" si="21"/>
        <v>0</v>
      </c>
      <c r="V331" s="10">
        <f t="shared" si="21"/>
        <v>0</v>
      </c>
      <c r="W331" s="10">
        <f t="shared" si="21"/>
        <v>0</v>
      </c>
      <c r="X331" s="10">
        <f t="shared" si="21"/>
        <v>0</v>
      </c>
      <c r="Y331" s="10">
        <f t="shared" si="20"/>
        <v>0</v>
      </c>
    </row>
    <row r="332" spans="1:25" x14ac:dyDescent="0.2">
      <c r="A332" s="1" t="str">
        <f>LEFT(RIB_DATA!A332,4)&amp;"G"&amp;MID(RIB_DATA!A332,6,SEARCH("-",RIB_DATA!A332,1)-6)&amp;"-N/A"</f>
        <v>5530G33-N/A</v>
      </c>
      <c r="B332" s="1">
        <f>+RIB_DATA!B332*0%</f>
        <v>0</v>
      </c>
      <c r="C332" s="1">
        <f>+RIB_DATA!C332*0%</f>
        <v>0</v>
      </c>
      <c r="D332" s="1">
        <f>+RIB_DATA!D332*0%</f>
        <v>0</v>
      </c>
      <c r="E332" s="1">
        <f>+RIB_DATA!E332*0%</f>
        <v>0</v>
      </c>
      <c r="F332" s="1">
        <f>+RIB_DATA!F332*0%</f>
        <v>0</v>
      </c>
      <c r="G332" s="1">
        <f>+RIB_DATA!G332*0%</f>
        <v>0</v>
      </c>
      <c r="H332" s="1">
        <f>+RIB_DATA!H332*0%</f>
        <v>0</v>
      </c>
      <c r="I332" s="1">
        <f>+RIB_DATA!I332*0%</f>
        <v>0</v>
      </c>
      <c r="J332" s="1">
        <f>+RIB_DATA!J332*0%</f>
        <v>0</v>
      </c>
      <c r="K332" s="1">
        <f>+RIB_DATA!K332*0%</f>
        <v>0</v>
      </c>
      <c r="L332" s="1">
        <f>+RIB_DATA!L332*0%</f>
        <v>0</v>
      </c>
      <c r="N332" s="1" t="str">
        <f t="shared" si="17"/>
        <v>5530G33-N/A</v>
      </c>
      <c r="O332" s="10">
        <f t="shared" si="22"/>
        <v>0</v>
      </c>
      <c r="P332" s="10">
        <f t="shared" si="22"/>
        <v>0</v>
      </c>
      <c r="Q332" s="10">
        <f t="shared" si="21"/>
        <v>0</v>
      </c>
      <c r="R332" s="10">
        <f t="shared" si="21"/>
        <v>0</v>
      </c>
      <c r="S332" s="10">
        <f t="shared" si="21"/>
        <v>0</v>
      </c>
      <c r="T332" s="10">
        <f t="shared" si="21"/>
        <v>0</v>
      </c>
      <c r="U332" s="10">
        <f t="shared" si="21"/>
        <v>0</v>
      </c>
      <c r="V332" s="10">
        <f t="shared" si="21"/>
        <v>0</v>
      </c>
      <c r="W332" s="10">
        <f t="shared" si="21"/>
        <v>0</v>
      </c>
      <c r="X332" s="10">
        <f t="shared" si="21"/>
        <v>0</v>
      </c>
      <c r="Y332" s="10">
        <f t="shared" si="20"/>
        <v>0</v>
      </c>
    </row>
    <row r="333" spans="1:25" x14ac:dyDescent="0.2">
      <c r="A333" s="1" t="str">
        <f>LEFT(RIB_DATA!A333,4)&amp;"G"&amp;MID(RIB_DATA!A333,6,SEARCH("-",RIB_DATA!A333,1)-6)</f>
        <v>5530G33</v>
      </c>
      <c r="B333" s="1">
        <f>+RIB_DATA!B333*29%</f>
        <v>0.28999999999999998</v>
      </c>
      <c r="C333" s="1">
        <f>+RIB_DATA!C333*29%</f>
        <v>9.5699999999999985</v>
      </c>
      <c r="D333" s="1">
        <f>+RIB_DATA!D333*29%</f>
        <v>16.239999999999998</v>
      </c>
      <c r="E333" s="1">
        <f>+RIB_DATA!E333*29%</f>
        <v>22.91</v>
      </c>
      <c r="F333" s="1">
        <f>+RIB_DATA!F333*29%</f>
        <v>0</v>
      </c>
      <c r="G333" s="1">
        <f>+RIB_DATA!G333*29%</f>
        <v>0</v>
      </c>
      <c r="H333" s="1">
        <f>+RIB_DATA!H333*29%</f>
        <v>0</v>
      </c>
      <c r="I333" s="1">
        <f>+RIB_DATA!I333*29%</f>
        <v>0</v>
      </c>
      <c r="J333" s="1">
        <f>+RIB_DATA!J333*29%</f>
        <v>0</v>
      </c>
      <c r="K333" s="1">
        <f>+RIB_DATA!K333*29%</f>
        <v>0</v>
      </c>
      <c r="L333" s="1">
        <f>+RIB_DATA!L333*29%</f>
        <v>0</v>
      </c>
      <c r="N333" s="1" t="str">
        <f t="shared" ref="N333:N363" si="23">+A333</f>
        <v>5530G33</v>
      </c>
      <c r="O333" s="10">
        <f t="shared" si="22"/>
        <v>0.28999999999999998</v>
      </c>
      <c r="P333" s="10">
        <f t="shared" si="22"/>
        <v>9.5699999999999985</v>
      </c>
      <c r="Q333" s="10">
        <f t="shared" si="21"/>
        <v>16.239999999999998</v>
      </c>
      <c r="R333" s="10">
        <f t="shared" si="21"/>
        <v>22.91</v>
      </c>
      <c r="S333" s="10">
        <f t="shared" si="21"/>
        <v>0</v>
      </c>
      <c r="T333" s="10">
        <f t="shared" si="21"/>
        <v>0</v>
      </c>
      <c r="U333" s="10">
        <f t="shared" si="21"/>
        <v>0</v>
      </c>
      <c r="V333" s="10">
        <f t="shared" si="21"/>
        <v>0</v>
      </c>
      <c r="W333" s="10">
        <f t="shared" si="21"/>
        <v>0</v>
      </c>
      <c r="X333" s="10">
        <f t="shared" si="21"/>
        <v>0</v>
      </c>
      <c r="Y333" s="10">
        <f t="shared" si="20"/>
        <v>0</v>
      </c>
    </row>
    <row r="334" spans="1:25" x14ac:dyDescent="0.2">
      <c r="A334" s="1" t="str">
        <f>LEFT(RIB_DATA!A334,4)&amp;"G"&amp;MID(RIB_DATA!A334,6,SEARCH("-",RIB_DATA!A334,1)-6)&amp;"-N/A"</f>
        <v>5530G42-N/A</v>
      </c>
      <c r="B334" s="1">
        <f>+RIB_DATA!B334*0%</f>
        <v>0</v>
      </c>
      <c r="C334" s="1">
        <f>+RIB_DATA!C334*0%</f>
        <v>0</v>
      </c>
      <c r="D334" s="1">
        <f>+RIB_DATA!D334*0%</f>
        <v>0</v>
      </c>
      <c r="E334" s="1">
        <f>+RIB_DATA!E334*0%</f>
        <v>0</v>
      </c>
      <c r="F334" s="1">
        <f>+RIB_DATA!F334*0%</f>
        <v>0</v>
      </c>
      <c r="G334" s="1">
        <f>+RIB_DATA!G334*0%</f>
        <v>0</v>
      </c>
      <c r="H334" s="1">
        <f>+RIB_DATA!H334*0%</f>
        <v>0</v>
      </c>
      <c r="I334" s="1">
        <f>+RIB_DATA!I334*0%</f>
        <v>0</v>
      </c>
      <c r="J334" s="1">
        <f>+RIB_DATA!J334*0%</f>
        <v>0</v>
      </c>
      <c r="K334" s="1">
        <f>+RIB_DATA!K334*0%</f>
        <v>0</v>
      </c>
      <c r="L334" s="1">
        <f>+RIB_DATA!L334*0%</f>
        <v>0</v>
      </c>
      <c r="N334" s="1" t="str">
        <f t="shared" si="23"/>
        <v>5530G42-N/A</v>
      </c>
      <c r="O334" s="10">
        <f t="shared" si="22"/>
        <v>0</v>
      </c>
      <c r="P334" s="10">
        <f t="shared" si="22"/>
        <v>0</v>
      </c>
      <c r="Q334" s="10">
        <f t="shared" si="21"/>
        <v>0</v>
      </c>
      <c r="R334" s="10">
        <f t="shared" si="21"/>
        <v>0</v>
      </c>
      <c r="S334" s="10">
        <f t="shared" si="21"/>
        <v>0</v>
      </c>
      <c r="T334" s="10">
        <f t="shared" si="21"/>
        <v>0</v>
      </c>
      <c r="U334" s="10">
        <f t="shared" si="21"/>
        <v>0</v>
      </c>
      <c r="V334" s="10">
        <f t="shared" si="21"/>
        <v>0</v>
      </c>
      <c r="W334" s="10">
        <f t="shared" si="21"/>
        <v>0</v>
      </c>
      <c r="X334" s="10">
        <f t="shared" si="21"/>
        <v>0</v>
      </c>
      <c r="Y334" s="10">
        <f t="shared" si="20"/>
        <v>0</v>
      </c>
    </row>
    <row r="335" spans="1:25" x14ac:dyDescent="0.2">
      <c r="A335" s="1" t="str">
        <f>LEFT(RIB_DATA!A335,4)&amp;"G"&amp;MID(RIB_DATA!A335,6,SEARCH("-",RIB_DATA!A335,1)-6)</f>
        <v>5530G48</v>
      </c>
      <c r="B335" s="1">
        <f>+RIB_DATA!B335*34%</f>
        <v>0</v>
      </c>
      <c r="C335" s="1">
        <f>+RIB_DATA!C335*34%</f>
        <v>7.1400000000000006</v>
      </c>
      <c r="D335" s="1">
        <f>+RIB_DATA!D335*34%</f>
        <v>16.32</v>
      </c>
      <c r="E335" s="1">
        <f>+RIB_DATA!E335*34%</f>
        <v>28.220000000000002</v>
      </c>
      <c r="F335" s="1">
        <f>+RIB_DATA!F335*34%</f>
        <v>0</v>
      </c>
      <c r="G335" s="1">
        <f>+RIB_DATA!G335*34%</f>
        <v>0</v>
      </c>
      <c r="H335" s="1">
        <f>+RIB_DATA!H335*34%</f>
        <v>0</v>
      </c>
      <c r="I335" s="1">
        <f>+RIB_DATA!I335*34%</f>
        <v>0</v>
      </c>
      <c r="J335" s="1">
        <f>+RIB_DATA!J335*34%</f>
        <v>0</v>
      </c>
      <c r="K335" s="1">
        <f>+RIB_DATA!K335*34%</f>
        <v>0</v>
      </c>
      <c r="L335" s="1">
        <f>+RIB_DATA!L335*34%</f>
        <v>0</v>
      </c>
      <c r="N335" s="1" t="str">
        <f t="shared" si="23"/>
        <v>5530G48</v>
      </c>
      <c r="O335" s="10">
        <f t="shared" si="22"/>
        <v>0</v>
      </c>
      <c r="P335" s="10">
        <f t="shared" si="22"/>
        <v>7.1400000000000006</v>
      </c>
      <c r="Q335" s="10">
        <f t="shared" si="21"/>
        <v>16.32</v>
      </c>
      <c r="R335" s="10">
        <f t="shared" si="21"/>
        <v>28.220000000000002</v>
      </c>
      <c r="S335" s="10">
        <f t="shared" si="21"/>
        <v>0</v>
      </c>
      <c r="T335" s="10">
        <f t="shared" si="21"/>
        <v>0</v>
      </c>
      <c r="U335" s="10">
        <f t="shared" si="21"/>
        <v>0</v>
      </c>
      <c r="V335" s="10">
        <f t="shared" si="21"/>
        <v>0</v>
      </c>
      <c r="W335" s="10">
        <f t="shared" si="21"/>
        <v>0</v>
      </c>
      <c r="X335" s="10">
        <f t="shared" si="21"/>
        <v>0</v>
      </c>
      <c r="Y335" s="10">
        <f t="shared" si="20"/>
        <v>0</v>
      </c>
    </row>
    <row r="336" spans="1:25" x14ac:dyDescent="0.2">
      <c r="A336" s="1" t="str">
        <f>LEFT(RIB_DATA!A336,4)&amp;"G"&amp;MID(RIB_DATA!A336,6,SEARCH("-",RIB_DATA!A336,1)-6)&amp;"-N/A"</f>
        <v>5530G60-N/A</v>
      </c>
      <c r="B336" s="1">
        <f>+RIB_DATA!B336*0%</f>
        <v>0</v>
      </c>
      <c r="C336" s="1">
        <f>+RIB_DATA!C336*0%</f>
        <v>0</v>
      </c>
      <c r="D336" s="1">
        <f>+RIB_DATA!D336*0%</f>
        <v>0</v>
      </c>
      <c r="E336" s="1">
        <f>+RIB_DATA!E336*0%</f>
        <v>0</v>
      </c>
      <c r="F336" s="1">
        <f>+RIB_DATA!F336*0%</f>
        <v>0</v>
      </c>
      <c r="G336" s="1">
        <f>+RIB_DATA!G336*0%</f>
        <v>0</v>
      </c>
      <c r="H336" s="1">
        <f>+RIB_DATA!H336*0%</f>
        <v>0</v>
      </c>
      <c r="I336" s="1">
        <f>+RIB_DATA!I336*0%</f>
        <v>0</v>
      </c>
      <c r="J336" s="1">
        <f>+RIB_DATA!J336*0%</f>
        <v>0</v>
      </c>
      <c r="K336" s="1">
        <f>+RIB_DATA!K336*0%</f>
        <v>0</v>
      </c>
      <c r="L336" s="1">
        <f>+RIB_DATA!L336*0%</f>
        <v>0</v>
      </c>
      <c r="N336" s="1" t="str">
        <f t="shared" si="23"/>
        <v>5530G60-N/A</v>
      </c>
      <c r="O336" s="10">
        <f t="shared" si="22"/>
        <v>0</v>
      </c>
      <c r="P336" s="10">
        <f t="shared" si="22"/>
        <v>0</v>
      </c>
      <c r="Q336" s="10">
        <f t="shared" si="21"/>
        <v>0</v>
      </c>
      <c r="R336" s="10">
        <f t="shared" si="21"/>
        <v>0</v>
      </c>
      <c r="S336" s="10">
        <f t="shared" si="21"/>
        <v>0</v>
      </c>
      <c r="T336" s="10">
        <f t="shared" si="21"/>
        <v>0</v>
      </c>
      <c r="U336" s="10">
        <f t="shared" si="21"/>
        <v>0</v>
      </c>
      <c r="V336" s="10">
        <f t="shared" si="21"/>
        <v>0</v>
      </c>
      <c r="W336" s="10">
        <f t="shared" si="21"/>
        <v>0</v>
      </c>
      <c r="X336" s="10">
        <f t="shared" si="21"/>
        <v>0</v>
      </c>
      <c r="Y336" s="10">
        <f t="shared" si="20"/>
        <v>0</v>
      </c>
    </row>
    <row r="337" spans="1:25" x14ac:dyDescent="0.2">
      <c r="A337" s="1" t="str">
        <f>LEFT(RIB_DATA!A337,4)&amp;"G"&amp;MID(RIB_DATA!A337,6,SEARCH("-",RIB_DATA!A337,1)-6)</f>
        <v>5530G60</v>
      </c>
      <c r="B337" s="1">
        <f>+RIB_DATA!B337*34%</f>
        <v>0</v>
      </c>
      <c r="C337" s="1">
        <f>+RIB_DATA!C337*34%</f>
        <v>10.200000000000001</v>
      </c>
      <c r="D337" s="1">
        <f>+RIB_DATA!D337*34%</f>
        <v>21.42</v>
      </c>
      <c r="E337" s="1">
        <f>+RIB_DATA!E337*34%</f>
        <v>34.340000000000003</v>
      </c>
      <c r="F337" s="1">
        <f>+RIB_DATA!F337*34%</f>
        <v>0</v>
      </c>
      <c r="G337" s="1">
        <f>+RIB_DATA!G337*34%</f>
        <v>0</v>
      </c>
      <c r="H337" s="1">
        <f>+RIB_DATA!H337*34%</f>
        <v>0</v>
      </c>
      <c r="I337" s="1">
        <f>+RIB_DATA!I337*34%</f>
        <v>0</v>
      </c>
      <c r="J337" s="1">
        <f>+RIB_DATA!J337*34%</f>
        <v>0</v>
      </c>
      <c r="K337" s="1">
        <f>+RIB_DATA!K337*34%</f>
        <v>0</v>
      </c>
      <c r="L337" s="1">
        <f>+RIB_DATA!L337*34%</f>
        <v>0</v>
      </c>
      <c r="N337" s="1" t="str">
        <f t="shared" si="23"/>
        <v>5530G60</v>
      </c>
      <c r="O337" s="10">
        <f t="shared" si="22"/>
        <v>0</v>
      </c>
      <c r="P337" s="10">
        <f t="shared" si="22"/>
        <v>10.200000000000001</v>
      </c>
      <c r="Q337" s="10">
        <f t="shared" si="21"/>
        <v>21.42</v>
      </c>
      <c r="R337" s="10">
        <f t="shared" si="21"/>
        <v>34.340000000000003</v>
      </c>
      <c r="S337" s="10">
        <f t="shared" si="21"/>
        <v>0</v>
      </c>
      <c r="T337" s="10">
        <f t="shared" si="21"/>
        <v>0</v>
      </c>
      <c r="U337" s="10">
        <f t="shared" si="21"/>
        <v>0</v>
      </c>
      <c r="V337" s="10">
        <f t="shared" si="21"/>
        <v>0</v>
      </c>
      <c r="W337" s="10">
        <f t="shared" si="21"/>
        <v>0</v>
      </c>
      <c r="X337" s="10">
        <f t="shared" si="21"/>
        <v>0</v>
      </c>
      <c r="Y337" s="10">
        <f t="shared" si="20"/>
        <v>0</v>
      </c>
    </row>
    <row r="338" spans="1:25" x14ac:dyDescent="0.2">
      <c r="A338" s="1" t="str">
        <f>LEFT(RIB_DATA!A338,4)&amp;"G"&amp;MID(RIB_DATA!A338,6,SEARCH("-",RIB_DATA!A338,1)-6)</f>
        <v>5530G76</v>
      </c>
      <c r="B338" s="1">
        <f>+RIB_DATA!B338*37%</f>
        <v>0.37</v>
      </c>
      <c r="C338" s="1">
        <f>+RIB_DATA!C338*37%</f>
        <v>13.69</v>
      </c>
      <c r="D338" s="1">
        <f>+RIB_DATA!D338*37%</f>
        <v>27.38</v>
      </c>
      <c r="E338" s="1">
        <f>+RIB_DATA!E338*37%</f>
        <v>42.55</v>
      </c>
      <c r="F338" s="1">
        <f>+RIB_DATA!F338*37%</f>
        <v>0</v>
      </c>
      <c r="G338" s="1">
        <f>+RIB_DATA!G338*37%</f>
        <v>0</v>
      </c>
      <c r="H338" s="1">
        <f>+RIB_DATA!H338*37%</f>
        <v>0</v>
      </c>
      <c r="I338" s="1">
        <f>+RIB_DATA!I338*37%</f>
        <v>0</v>
      </c>
      <c r="J338" s="1">
        <f>+RIB_DATA!J338*37%</f>
        <v>0</v>
      </c>
      <c r="K338" s="1">
        <f>+RIB_DATA!K338*37%</f>
        <v>0</v>
      </c>
      <c r="L338" s="1">
        <f>+RIB_DATA!L338*37%</f>
        <v>0</v>
      </c>
      <c r="N338" s="1" t="str">
        <f t="shared" si="23"/>
        <v>5530G76</v>
      </c>
      <c r="O338" s="10">
        <f t="shared" si="22"/>
        <v>0.37</v>
      </c>
      <c r="P338" s="10">
        <f t="shared" si="22"/>
        <v>13.69</v>
      </c>
      <c r="Q338" s="10">
        <f t="shared" si="21"/>
        <v>27.38</v>
      </c>
      <c r="R338" s="10">
        <f t="shared" si="21"/>
        <v>42.55</v>
      </c>
      <c r="S338" s="10">
        <f t="shared" si="21"/>
        <v>0</v>
      </c>
      <c r="T338" s="10">
        <f t="shared" si="21"/>
        <v>0</v>
      </c>
      <c r="U338" s="10">
        <f t="shared" si="21"/>
        <v>0</v>
      </c>
      <c r="V338" s="10">
        <f t="shared" si="21"/>
        <v>0</v>
      </c>
      <c r="W338" s="10">
        <f t="shared" si="21"/>
        <v>0</v>
      </c>
      <c r="X338" s="10">
        <f t="shared" si="21"/>
        <v>0</v>
      </c>
      <c r="Y338" s="10">
        <f t="shared" si="20"/>
        <v>0</v>
      </c>
    </row>
    <row r="339" spans="1:25" x14ac:dyDescent="0.2">
      <c r="A339" s="1" t="str">
        <f>LEFT(RIB_DATA!A339,4)&amp;"G"&amp;MID(RIB_DATA!A339,6,SEARCH("-",RIB_DATA!A339,1)-6)</f>
        <v>5530G101</v>
      </c>
      <c r="B339" s="1">
        <f>+RIB_DATA!B339*41%</f>
        <v>0.82</v>
      </c>
      <c r="C339" s="1">
        <f>+RIB_DATA!C339*41%</f>
        <v>21.32</v>
      </c>
      <c r="D339" s="1">
        <f>+RIB_DATA!D339*41%</f>
        <v>38.54</v>
      </c>
      <c r="E339" s="1">
        <f>+RIB_DATA!E339*41%</f>
        <v>56.989999999999995</v>
      </c>
      <c r="F339" s="1">
        <f>+RIB_DATA!F339*41%</f>
        <v>0</v>
      </c>
      <c r="G339" s="1">
        <f>+RIB_DATA!G339*41%</f>
        <v>0</v>
      </c>
      <c r="H339" s="1">
        <f>+RIB_DATA!H339*41%</f>
        <v>0</v>
      </c>
      <c r="I339" s="1">
        <f>+RIB_DATA!I339*41%</f>
        <v>0</v>
      </c>
      <c r="J339" s="1">
        <f>+RIB_DATA!J339*41%</f>
        <v>0</v>
      </c>
      <c r="K339" s="1">
        <f>+RIB_DATA!K339*41%</f>
        <v>0</v>
      </c>
      <c r="L339" s="1">
        <f>+RIB_DATA!L339*41%</f>
        <v>0</v>
      </c>
      <c r="N339" s="1" t="str">
        <f t="shared" si="23"/>
        <v>5530G101</v>
      </c>
      <c r="O339" s="10">
        <f t="shared" si="22"/>
        <v>0.82</v>
      </c>
      <c r="P339" s="10">
        <f t="shared" si="22"/>
        <v>21.32</v>
      </c>
      <c r="Q339" s="10">
        <f t="shared" si="21"/>
        <v>38.54</v>
      </c>
      <c r="R339" s="10">
        <f t="shared" si="21"/>
        <v>56.989999999999995</v>
      </c>
      <c r="S339" s="10">
        <f t="shared" si="21"/>
        <v>0</v>
      </c>
      <c r="T339" s="10">
        <f t="shared" si="21"/>
        <v>0</v>
      </c>
      <c r="U339" s="10">
        <f t="shared" si="21"/>
        <v>0</v>
      </c>
      <c r="V339" s="10">
        <f t="shared" si="21"/>
        <v>0</v>
      </c>
      <c r="W339" s="10">
        <f t="shared" si="21"/>
        <v>0</v>
      </c>
      <c r="X339" s="10">
        <f t="shared" si="21"/>
        <v>0</v>
      </c>
      <c r="Y339" s="10">
        <f t="shared" si="20"/>
        <v>0</v>
      </c>
    </row>
    <row r="340" spans="1:25" x14ac:dyDescent="0.2">
      <c r="A340" s="1" t="str">
        <f>LEFT(RIB_DATA!A340,4)&amp;"G"&amp;MID(RIB_DATA!A340,6,SEARCH("-",RIB_DATA!A340,1)-6)&amp;"-N/A"</f>
        <v>5030G33-N/A</v>
      </c>
      <c r="B340" s="1">
        <f>+RIB_DATA!B340*0%</f>
        <v>0</v>
      </c>
      <c r="C340" s="1">
        <f>+RIB_DATA!C340*0%</f>
        <v>0</v>
      </c>
      <c r="D340" s="1">
        <f>+RIB_DATA!D340*0%</f>
        <v>0</v>
      </c>
      <c r="E340" s="1">
        <f>+RIB_DATA!E340*0%</f>
        <v>0</v>
      </c>
      <c r="F340" s="1">
        <f>+RIB_DATA!F340*0%</f>
        <v>0</v>
      </c>
      <c r="G340" s="1">
        <f>+RIB_DATA!G340*0%</f>
        <v>0</v>
      </c>
      <c r="H340" s="1">
        <f>+RIB_DATA!H340*0%</f>
        <v>0</v>
      </c>
      <c r="I340" s="1">
        <f>+RIB_DATA!I340*0%</f>
        <v>0</v>
      </c>
      <c r="J340" s="1">
        <f>+RIB_DATA!J340*0%</f>
        <v>0</v>
      </c>
      <c r="K340" s="1">
        <f>+RIB_DATA!K340*0%</f>
        <v>0</v>
      </c>
      <c r="L340" s="1">
        <f>+RIB_DATA!L340*0%</f>
        <v>0</v>
      </c>
      <c r="N340" s="1" t="str">
        <f t="shared" si="23"/>
        <v>5030G33-N/A</v>
      </c>
      <c r="O340" s="10">
        <f t="shared" si="22"/>
        <v>0</v>
      </c>
      <c r="P340" s="10">
        <f t="shared" si="22"/>
        <v>0</v>
      </c>
      <c r="Q340" s="10">
        <f t="shared" si="21"/>
        <v>0</v>
      </c>
      <c r="R340" s="10">
        <f t="shared" si="21"/>
        <v>0</v>
      </c>
      <c r="S340" s="10">
        <f t="shared" si="21"/>
        <v>0</v>
      </c>
      <c r="T340" s="10">
        <f t="shared" si="21"/>
        <v>0</v>
      </c>
      <c r="U340" s="10">
        <f t="shared" si="21"/>
        <v>0</v>
      </c>
      <c r="V340" s="10">
        <f t="shared" si="21"/>
        <v>0</v>
      </c>
      <c r="W340" s="10">
        <f t="shared" si="21"/>
        <v>0</v>
      </c>
      <c r="X340" s="10">
        <f t="shared" si="21"/>
        <v>0</v>
      </c>
      <c r="Y340" s="10">
        <f t="shared" si="20"/>
        <v>0</v>
      </c>
    </row>
    <row r="341" spans="1:25" x14ac:dyDescent="0.2">
      <c r="A341" s="1" t="str">
        <f>LEFT(RIB_DATA!A341,4)&amp;"G"&amp;MID(RIB_DATA!A341,6,SEARCH("-",RIB_DATA!A341,1)-6)</f>
        <v>5030G33</v>
      </c>
      <c r="B341" s="1">
        <f>+RIB_DATA!B341*29%</f>
        <v>0.28999999999999998</v>
      </c>
      <c r="C341" s="1">
        <f>+RIB_DATA!C341*29%</f>
        <v>8.41</v>
      </c>
      <c r="D341" s="1">
        <f>+RIB_DATA!D341*29%</f>
        <v>14.79</v>
      </c>
      <c r="E341" s="1">
        <f>+RIB_DATA!E341*29%</f>
        <v>0</v>
      </c>
      <c r="F341" s="1">
        <f>+RIB_DATA!F341*29%</f>
        <v>0</v>
      </c>
      <c r="G341" s="1">
        <f>+RIB_DATA!G341*29%</f>
        <v>0</v>
      </c>
      <c r="H341" s="1">
        <f>+RIB_DATA!H341*29%</f>
        <v>0</v>
      </c>
      <c r="I341" s="1">
        <f>+RIB_DATA!I341*29%</f>
        <v>0</v>
      </c>
      <c r="J341" s="1">
        <f>+RIB_DATA!J341*29%</f>
        <v>0</v>
      </c>
      <c r="K341" s="1">
        <f>+RIB_DATA!K341*29%</f>
        <v>0</v>
      </c>
      <c r="L341" s="1">
        <f>+RIB_DATA!L341*29%</f>
        <v>0</v>
      </c>
      <c r="N341" s="1" t="str">
        <f t="shared" si="23"/>
        <v>5030G33</v>
      </c>
      <c r="O341" s="10">
        <f t="shared" si="22"/>
        <v>0.28999999999999998</v>
      </c>
      <c r="P341" s="10">
        <f t="shared" si="22"/>
        <v>8.41</v>
      </c>
      <c r="Q341" s="10">
        <f t="shared" si="21"/>
        <v>14.79</v>
      </c>
      <c r="R341" s="10">
        <f t="shared" si="21"/>
        <v>0</v>
      </c>
      <c r="S341" s="10">
        <f t="shared" si="21"/>
        <v>0</v>
      </c>
      <c r="T341" s="10">
        <f t="shared" si="21"/>
        <v>0</v>
      </c>
      <c r="U341" s="10">
        <f t="shared" si="21"/>
        <v>0</v>
      </c>
      <c r="V341" s="10">
        <f t="shared" si="21"/>
        <v>0</v>
      </c>
      <c r="W341" s="10">
        <f t="shared" si="21"/>
        <v>0</v>
      </c>
      <c r="X341" s="10">
        <f t="shared" si="21"/>
        <v>0</v>
      </c>
      <c r="Y341" s="10">
        <f t="shared" si="20"/>
        <v>0</v>
      </c>
    </row>
    <row r="342" spans="1:25" x14ac:dyDescent="0.2">
      <c r="A342" s="1" t="str">
        <f>LEFT(RIB_DATA!A342,4)&amp;"G"&amp;MID(RIB_DATA!A342,6,SEARCH("-",RIB_DATA!A342,1)-6)&amp;"-N/A"</f>
        <v>5030G42-N/A</v>
      </c>
      <c r="B342" s="1">
        <f>+RIB_DATA!B342*0%</f>
        <v>0</v>
      </c>
      <c r="C342" s="1">
        <f>+RIB_DATA!C342*0%</f>
        <v>0</v>
      </c>
      <c r="D342" s="1">
        <f>+RIB_DATA!D342*0%</f>
        <v>0</v>
      </c>
      <c r="E342" s="1">
        <f>+RIB_DATA!E342*0%</f>
        <v>0</v>
      </c>
      <c r="F342" s="1">
        <f>+RIB_DATA!F342*0%</f>
        <v>0</v>
      </c>
      <c r="G342" s="1">
        <f>+RIB_DATA!G342*0%</f>
        <v>0</v>
      </c>
      <c r="H342" s="1">
        <f>+RIB_DATA!H342*0%</f>
        <v>0</v>
      </c>
      <c r="I342" s="1">
        <f>+RIB_DATA!I342*0%</f>
        <v>0</v>
      </c>
      <c r="J342" s="1">
        <f>+RIB_DATA!J342*0%</f>
        <v>0</v>
      </c>
      <c r="K342" s="1">
        <f>+RIB_DATA!K342*0%</f>
        <v>0</v>
      </c>
      <c r="L342" s="1">
        <f>+RIB_DATA!L342*0%</f>
        <v>0</v>
      </c>
      <c r="N342" s="1" t="str">
        <f t="shared" si="23"/>
        <v>5030G42-N/A</v>
      </c>
      <c r="O342" s="10">
        <f t="shared" si="22"/>
        <v>0</v>
      </c>
      <c r="P342" s="10">
        <f t="shared" si="22"/>
        <v>0</v>
      </c>
      <c r="Q342" s="10">
        <f t="shared" si="21"/>
        <v>0</v>
      </c>
      <c r="R342" s="10">
        <f t="shared" si="21"/>
        <v>0</v>
      </c>
      <c r="S342" s="10">
        <f t="shared" si="21"/>
        <v>0</v>
      </c>
      <c r="T342" s="10">
        <f t="shared" si="21"/>
        <v>0</v>
      </c>
      <c r="U342" s="10">
        <f t="shared" si="21"/>
        <v>0</v>
      </c>
      <c r="V342" s="10">
        <f t="shared" si="21"/>
        <v>0</v>
      </c>
      <c r="W342" s="10">
        <f t="shared" si="21"/>
        <v>0</v>
      </c>
      <c r="X342" s="10">
        <f t="shared" si="21"/>
        <v>0</v>
      </c>
      <c r="Y342" s="10">
        <f t="shared" si="20"/>
        <v>0</v>
      </c>
    </row>
    <row r="343" spans="1:25" x14ac:dyDescent="0.2">
      <c r="A343" s="1" t="str">
        <f>LEFT(RIB_DATA!A343,4)&amp;"G"&amp;MID(RIB_DATA!A343,6,SEARCH("-",RIB_DATA!A343,1)-6)</f>
        <v>5030G48</v>
      </c>
      <c r="B343" s="1">
        <f>+RIB_DATA!B343*34%</f>
        <v>0</v>
      </c>
      <c r="C343" s="1">
        <f>+RIB_DATA!C343*34%</f>
        <v>6.8000000000000007</v>
      </c>
      <c r="D343" s="1">
        <f>+RIB_DATA!D343*34%</f>
        <v>16.32</v>
      </c>
      <c r="E343" s="1">
        <f>+RIB_DATA!E343*34%</f>
        <v>0</v>
      </c>
      <c r="F343" s="1">
        <f>+RIB_DATA!F343*34%</f>
        <v>0</v>
      </c>
      <c r="G343" s="1">
        <f>+RIB_DATA!G343*34%</f>
        <v>0</v>
      </c>
      <c r="H343" s="1">
        <f>+RIB_DATA!H343*34%</f>
        <v>0</v>
      </c>
      <c r="I343" s="1">
        <f>+RIB_DATA!I343*34%</f>
        <v>0</v>
      </c>
      <c r="J343" s="1">
        <f>+RIB_DATA!J343*34%</f>
        <v>0</v>
      </c>
      <c r="K343" s="1">
        <f>+RIB_DATA!K343*34%</f>
        <v>0</v>
      </c>
      <c r="L343" s="1">
        <f>+RIB_DATA!L343*34%</f>
        <v>0</v>
      </c>
      <c r="N343" s="1" t="str">
        <f t="shared" si="23"/>
        <v>5030G48</v>
      </c>
      <c r="O343" s="10">
        <f t="shared" si="22"/>
        <v>0</v>
      </c>
      <c r="P343" s="10">
        <f t="shared" si="22"/>
        <v>6.8000000000000007</v>
      </c>
      <c r="Q343" s="10">
        <f t="shared" si="21"/>
        <v>16.32</v>
      </c>
      <c r="R343" s="10">
        <f t="shared" si="21"/>
        <v>0</v>
      </c>
      <c r="S343" s="10">
        <f t="shared" si="21"/>
        <v>0</v>
      </c>
      <c r="T343" s="10">
        <f t="shared" si="21"/>
        <v>0</v>
      </c>
      <c r="U343" s="10">
        <f t="shared" si="21"/>
        <v>0</v>
      </c>
      <c r="V343" s="10">
        <f t="shared" si="21"/>
        <v>0</v>
      </c>
      <c r="W343" s="10">
        <f t="shared" si="21"/>
        <v>0</v>
      </c>
      <c r="X343" s="10">
        <f t="shared" si="21"/>
        <v>0</v>
      </c>
      <c r="Y343" s="10">
        <f t="shared" si="20"/>
        <v>0</v>
      </c>
    </row>
    <row r="344" spans="1:25" x14ac:dyDescent="0.2">
      <c r="A344" s="1" t="str">
        <f>LEFT(RIB_DATA!A344,4)&amp;"G"&amp;MID(RIB_DATA!A344,6,SEARCH("-",RIB_DATA!A344,1)-6)&amp;"-N/A"</f>
        <v>5030G60-N/A</v>
      </c>
      <c r="B344" s="1">
        <f>+RIB_DATA!B344*0%</f>
        <v>0</v>
      </c>
      <c r="C344" s="1">
        <f>+RIB_DATA!C344*0%</f>
        <v>0</v>
      </c>
      <c r="D344" s="1">
        <f>+RIB_DATA!D344*0%</f>
        <v>0</v>
      </c>
      <c r="E344" s="1">
        <f>+RIB_DATA!E344*0%</f>
        <v>0</v>
      </c>
      <c r="F344" s="1">
        <f>+RIB_DATA!F344*0%</f>
        <v>0</v>
      </c>
      <c r="G344" s="1">
        <f>+RIB_DATA!G344*0%</f>
        <v>0</v>
      </c>
      <c r="H344" s="1">
        <f>+RIB_DATA!H344*0%</f>
        <v>0</v>
      </c>
      <c r="I344" s="1">
        <f>+RIB_DATA!I344*0%</f>
        <v>0</v>
      </c>
      <c r="J344" s="1">
        <f>+RIB_DATA!J344*0%</f>
        <v>0</v>
      </c>
      <c r="K344" s="1">
        <f>+RIB_DATA!K344*0%</f>
        <v>0</v>
      </c>
      <c r="L344" s="1">
        <f>+RIB_DATA!L344*0%</f>
        <v>0</v>
      </c>
      <c r="N344" s="1" t="str">
        <f t="shared" si="23"/>
        <v>5030G60-N/A</v>
      </c>
      <c r="O344" s="10">
        <f t="shared" si="22"/>
        <v>0</v>
      </c>
      <c r="P344" s="10">
        <f t="shared" si="22"/>
        <v>0</v>
      </c>
      <c r="Q344" s="10">
        <f t="shared" si="21"/>
        <v>0</v>
      </c>
      <c r="R344" s="10">
        <f t="shared" si="21"/>
        <v>0</v>
      </c>
      <c r="S344" s="10">
        <f t="shared" si="21"/>
        <v>0</v>
      </c>
      <c r="T344" s="10">
        <f t="shared" si="21"/>
        <v>0</v>
      </c>
      <c r="U344" s="10">
        <f t="shared" si="21"/>
        <v>0</v>
      </c>
      <c r="V344" s="10">
        <f t="shared" si="21"/>
        <v>0</v>
      </c>
      <c r="W344" s="10">
        <f t="shared" si="21"/>
        <v>0</v>
      </c>
      <c r="X344" s="10">
        <f t="shared" si="21"/>
        <v>0</v>
      </c>
      <c r="Y344" s="10">
        <f t="shared" si="20"/>
        <v>0</v>
      </c>
    </row>
    <row r="345" spans="1:25" x14ac:dyDescent="0.2">
      <c r="A345" s="1" t="str">
        <f>LEFT(RIB_DATA!A345,4)&amp;"G"&amp;MID(RIB_DATA!A345,6,SEARCH("-",RIB_DATA!A345,1)-6)</f>
        <v>5030G60</v>
      </c>
      <c r="B345" s="1">
        <f>+RIB_DATA!B345*34%</f>
        <v>0</v>
      </c>
      <c r="C345" s="1">
        <f>+RIB_DATA!C345*34%</f>
        <v>9.5200000000000014</v>
      </c>
      <c r="D345" s="1">
        <f>+RIB_DATA!D345*34%</f>
        <v>20.740000000000002</v>
      </c>
      <c r="E345" s="1">
        <f>+RIB_DATA!E345*34%</f>
        <v>0</v>
      </c>
      <c r="F345" s="1">
        <f>+RIB_DATA!F345*34%</f>
        <v>0</v>
      </c>
      <c r="G345" s="1">
        <f>+RIB_DATA!G345*34%</f>
        <v>0</v>
      </c>
      <c r="H345" s="1">
        <f>+RIB_DATA!H345*34%</f>
        <v>0</v>
      </c>
      <c r="I345" s="1">
        <f>+RIB_DATA!I345*34%</f>
        <v>0</v>
      </c>
      <c r="J345" s="1">
        <f>+RIB_DATA!J345*34%</f>
        <v>0</v>
      </c>
      <c r="K345" s="1">
        <f>+RIB_DATA!K345*34%</f>
        <v>0</v>
      </c>
      <c r="L345" s="1">
        <f>+RIB_DATA!L345*34%</f>
        <v>0</v>
      </c>
      <c r="N345" s="1" t="str">
        <f t="shared" si="23"/>
        <v>5030G60</v>
      </c>
      <c r="O345" s="10">
        <f t="shared" si="22"/>
        <v>0</v>
      </c>
      <c r="P345" s="10">
        <f t="shared" si="22"/>
        <v>9.5200000000000014</v>
      </c>
      <c r="Q345" s="10">
        <f t="shared" si="21"/>
        <v>20.740000000000002</v>
      </c>
      <c r="R345" s="10">
        <f t="shared" si="21"/>
        <v>0</v>
      </c>
      <c r="S345" s="10">
        <f t="shared" si="21"/>
        <v>0</v>
      </c>
      <c r="T345" s="10">
        <f t="shared" si="21"/>
        <v>0</v>
      </c>
      <c r="U345" s="10">
        <f t="shared" si="21"/>
        <v>0</v>
      </c>
      <c r="V345" s="10">
        <f t="shared" si="21"/>
        <v>0</v>
      </c>
      <c r="W345" s="10">
        <f t="shared" si="21"/>
        <v>0</v>
      </c>
      <c r="X345" s="10">
        <f t="shared" si="21"/>
        <v>0</v>
      </c>
      <c r="Y345" s="10">
        <f t="shared" si="20"/>
        <v>0</v>
      </c>
    </row>
    <row r="346" spans="1:25" x14ac:dyDescent="0.2">
      <c r="A346" s="1" t="str">
        <f>LEFT(RIB_DATA!A346,4)&amp;"G"&amp;MID(RIB_DATA!A346,6,SEARCH("-",RIB_DATA!A346,1)-6)</f>
        <v>5030G76</v>
      </c>
      <c r="B346" s="1">
        <f>+RIB_DATA!B346*37%</f>
        <v>0.37</v>
      </c>
      <c r="C346" s="1">
        <f>+RIB_DATA!C346*37%</f>
        <v>12.58</v>
      </c>
      <c r="D346" s="1">
        <f>+RIB_DATA!D346*37%</f>
        <v>25.9</v>
      </c>
      <c r="E346" s="1">
        <f>+RIB_DATA!E346*37%</f>
        <v>0</v>
      </c>
      <c r="F346" s="1">
        <f>+RIB_DATA!F346*37%</f>
        <v>0</v>
      </c>
      <c r="G346" s="1">
        <f>+RIB_DATA!G346*37%</f>
        <v>0</v>
      </c>
      <c r="H346" s="1">
        <f>+RIB_DATA!H346*37%</f>
        <v>0</v>
      </c>
      <c r="I346" s="1">
        <f>+RIB_DATA!I346*37%</f>
        <v>0</v>
      </c>
      <c r="J346" s="1">
        <f>+RIB_DATA!J346*37%</f>
        <v>0</v>
      </c>
      <c r="K346" s="1">
        <f>+RIB_DATA!K346*37%</f>
        <v>0</v>
      </c>
      <c r="L346" s="1">
        <f>+RIB_DATA!L346*37%</f>
        <v>0</v>
      </c>
      <c r="N346" s="1" t="str">
        <f t="shared" si="23"/>
        <v>5030G76</v>
      </c>
      <c r="O346" s="10">
        <f t="shared" si="22"/>
        <v>0.37</v>
      </c>
      <c r="P346" s="10">
        <f t="shared" si="22"/>
        <v>12.58</v>
      </c>
      <c r="Q346" s="10">
        <f t="shared" si="21"/>
        <v>25.9</v>
      </c>
      <c r="R346" s="10">
        <f t="shared" si="21"/>
        <v>0</v>
      </c>
      <c r="S346" s="10">
        <f t="shared" si="21"/>
        <v>0</v>
      </c>
      <c r="T346" s="10">
        <f t="shared" si="21"/>
        <v>0</v>
      </c>
      <c r="U346" s="10">
        <f t="shared" si="21"/>
        <v>0</v>
      </c>
      <c r="V346" s="10">
        <f t="shared" si="21"/>
        <v>0</v>
      </c>
      <c r="W346" s="10">
        <f t="shared" si="21"/>
        <v>0</v>
      </c>
      <c r="X346" s="10">
        <f t="shared" si="21"/>
        <v>0</v>
      </c>
      <c r="Y346" s="10">
        <f t="shared" si="20"/>
        <v>0</v>
      </c>
    </row>
    <row r="347" spans="1:25" x14ac:dyDescent="0.2">
      <c r="A347" s="1" t="str">
        <f>LEFT(RIB_DATA!A347,4)&amp;"G"&amp;MID(RIB_DATA!A347,6,SEARCH("-",RIB_DATA!A347,1)-6)</f>
        <v>5030G101</v>
      </c>
      <c r="B347" s="1">
        <f>+RIB_DATA!B347*41%</f>
        <v>0.41</v>
      </c>
      <c r="C347" s="1">
        <f>+RIB_DATA!C347*41%</f>
        <v>18.86</v>
      </c>
      <c r="D347" s="1">
        <f>+RIB_DATA!D347*41%</f>
        <v>34.85</v>
      </c>
      <c r="E347" s="1">
        <f>+RIB_DATA!E347*41%</f>
        <v>0</v>
      </c>
      <c r="F347" s="1">
        <f>+RIB_DATA!F347*41%</f>
        <v>0</v>
      </c>
      <c r="G347" s="1">
        <f>+RIB_DATA!G347*41%</f>
        <v>0</v>
      </c>
      <c r="H347" s="1">
        <f>+RIB_DATA!H347*41%</f>
        <v>0</v>
      </c>
      <c r="I347" s="1">
        <f>+RIB_DATA!I347*41%</f>
        <v>0</v>
      </c>
      <c r="J347" s="1">
        <f>+RIB_DATA!J347*41%</f>
        <v>0</v>
      </c>
      <c r="K347" s="1">
        <f>+RIB_DATA!K347*41%</f>
        <v>0</v>
      </c>
      <c r="L347" s="1">
        <f>+RIB_DATA!L347*41%</f>
        <v>0</v>
      </c>
      <c r="N347" s="1" t="str">
        <f t="shared" si="23"/>
        <v>5030G101</v>
      </c>
      <c r="O347" s="10">
        <f t="shared" si="22"/>
        <v>0.41</v>
      </c>
      <c r="P347" s="10">
        <f t="shared" si="22"/>
        <v>18.86</v>
      </c>
      <c r="Q347" s="10">
        <f t="shared" si="21"/>
        <v>34.85</v>
      </c>
      <c r="R347" s="10">
        <f t="shared" si="21"/>
        <v>0</v>
      </c>
      <c r="S347" s="10">
        <f t="shared" si="21"/>
        <v>0</v>
      </c>
      <c r="T347" s="10">
        <f t="shared" si="21"/>
        <v>0</v>
      </c>
      <c r="U347" s="10">
        <f t="shared" si="21"/>
        <v>0</v>
      </c>
      <c r="V347" s="10">
        <f t="shared" si="21"/>
        <v>0</v>
      </c>
      <c r="W347" s="10">
        <f t="shared" si="21"/>
        <v>0</v>
      </c>
      <c r="X347" s="10">
        <f t="shared" si="21"/>
        <v>0</v>
      </c>
      <c r="Y347" s="10">
        <f t="shared" si="20"/>
        <v>0</v>
      </c>
    </row>
    <row r="348" spans="1:25" x14ac:dyDescent="0.2">
      <c r="A348" s="1" t="str">
        <f>LEFT(RIB_DATA!A348,4)&amp;"G"&amp;MID(RIB_DATA!A348,6,SEARCH("-",RIB_DATA!A348,1)-6)&amp;"-N/A"</f>
        <v>4530G33-N/A</v>
      </c>
      <c r="B348" s="1">
        <f>+RIB_DATA!B348*0%</f>
        <v>0</v>
      </c>
      <c r="C348" s="1">
        <f>+RIB_DATA!C348*0%</f>
        <v>0</v>
      </c>
      <c r="D348" s="1">
        <f>+RIB_DATA!D348*0%</f>
        <v>0</v>
      </c>
      <c r="E348" s="1">
        <f>+RIB_DATA!E348*0%</f>
        <v>0</v>
      </c>
      <c r="F348" s="1">
        <f>+RIB_DATA!F348*0%</f>
        <v>0</v>
      </c>
      <c r="G348" s="1">
        <f>+RIB_DATA!G348*0%</f>
        <v>0</v>
      </c>
      <c r="H348" s="1">
        <f>+RIB_DATA!H348*0%</f>
        <v>0</v>
      </c>
      <c r="I348" s="1">
        <f>+RIB_DATA!I348*0%</f>
        <v>0</v>
      </c>
      <c r="J348" s="1">
        <f>+RIB_DATA!J348*0%</f>
        <v>0</v>
      </c>
      <c r="K348" s="1">
        <f>+RIB_DATA!K348*0%</f>
        <v>0</v>
      </c>
      <c r="L348" s="1">
        <f>+RIB_DATA!L348*0%</f>
        <v>0</v>
      </c>
      <c r="N348" s="1" t="str">
        <f t="shared" si="23"/>
        <v>4530G33-N/A</v>
      </c>
      <c r="O348" s="10">
        <f t="shared" si="22"/>
        <v>0</v>
      </c>
      <c r="P348" s="10">
        <f t="shared" si="22"/>
        <v>0</v>
      </c>
      <c r="Q348" s="10">
        <f t="shared" si="21"/>
        <v>0</v>
      </c>
      <c r="R348" s="10">
        <f t="shared" si="21"/>
        <v>0</v>
      </c>
      <c r="S348" s="10">
        <f t="shared" si="21"/>
        <v>0</v>
      </c>
      <c r="T348" s="10">
        <f t="shared" si="21"/>
        <v>0</v>
      </c>
      <c r="U348" s="10">
        <f t="shared" si="21"/>
        <v>0</v>
      </c>
      <c r="V348" s="10">
        <f t="shared" si="21"/>
        <v>0</v>
      </c>
      <c r="W348" s="10">
        <f t="shared" si="21"/>
        <v>0</v>
      </c>
      <c r="X348" s="10">
        <f t="shared" si="21"/>
        <v>0</v>
      </c>
      <c r="Y348" s="10">
        <f t="shared" si="20"/>
        <v>0</v>
      </c>
    </row>
    <row r="349" spans="1:25" x14ac:dyDescent="0.2">
      <c r="A349" s="1" t="str">
        <f>LEFT(RIB_DATA!A349,4)&amp;"G"&amp;MID(RIB_DATA!A349,6,SEARCH("-",RIB_DATA!A349,1)-6)</f>
        <v>4530G33</v>
      </c>
      <c r="B349" s="1">
        <f>+RIB_DATA!B349*29%</f>
        <v>0.28999999999999998</v>
      </c>
      <c r="C349" s="1">
        <f>+RIB_DATA!C349*29%</f>
        <v>7.2499999999999991</v>
      </c>
      <c r="D349" s="1">
        <f>+RIB_DATA!D349*29%</f>
        <v>0</v>
      </c>
      <c r="E349" s="1">
        <f>+RIB_DATA!E349*29%</f>
        <v>0</v>
      </c>
      <c r="F349" s="1">
        <f>+RIB_DATA!F349*29%</f>
        <v>0</v>
      </c>
      <c r="G349" s="1">
        <f>+RIB_DATA!G349*29%</f>
        <v>0</v>
      </c>
      <c r="H349" s="1">
        <f>+RIB_DATA!H349*29%</f>
        <v>0</v>
      </c>
      <c r="I349" s="1">
        <f>+RIB_DATA!I349*29%</f>
        <v>0</v>
      </c>
      <c r="J349" s="1">
        <f>+RIB_DATA!J349*29%</f>
        <v>0</v>
      </c>
      <c r="K349" s="1">
        <f>+RIB_DATA!K349*29%</f>
        <v>0</v>
      </c>
      <c r="L349" s="1">
        <f>+RIB_DATA!L349*29%</f>
        <v>0</v>
      </c>
      <c r="N349" s="1" t="str">
        <f t="shared" si="23"/>
        <v>4530G33</v>
      </c>
      <c r="O349" s="10">
        <f t="shared" si="22"/>
        <v>0.28999999999999998</v>
      </c>
      <c r="P349" s="10">
        <f t="shared" si="22"/>
        <v>7.2499999999999991</v>
      </c>
      <c r="Q349" s="10">
        <f t="shared" si="21"/>
        <v>0</v>
      </c>
      <c r="R349" s="10">
        <f t="shared" si="21"/>
        <v>0</v>
      </c>
      <c r="S349" s="10">
        <f t="shared" si="21"/>
        <v>0</v>
      </c>
      <c r="T349" s="10">
        <f t="shared" si="21"/>
        <v>0</v>
      </c>
      <c r="U349" s="10">
        <f t="shared" si="21"/>
        <v>0</v>
      </c>
      <c r="V349" s="10">
        <f t="shared" si="21"/>
        <v>0</v>
      </c>
      <c r="W349" s="10">
        <f t="shared" si="21"/>
        <v>0</v>
      </c>
      <c r="X349" s="10">
        <f t="shared" si="21"/>
        <v>0</v>
      </c>
      <c r="Y349" s="10">
        <f t="shared" si="20"/>
        <v>0</v>
      </c>
    </row>
    <row r="350" spans="1:25" x14ac:dyDescent="0.2">
      <c r="A350" s="1" t="str">
        <f>LEFT(RIB_DATA!A350,4)&amp;"G"&amp;MID(RIB_DATA!A350,6,SEARCH("-",RIB_DATA!A350,1)-6)&amp;"-N/A"</f>
        <v>4530G42-N/A</v>
      </c>
      <c r="B350" s="1">
        <f>+RIB_DATA!B350*0%</f>
        <v>0</v>
      </c>
      <c r="C350" s="1">
        <f>+RIB_DATA!C350*0%</f>
        <v>0</v>
      </c>
      <c r="D350" s="1">
        <f>+RIB_DATA!D350*0%</f>
        <v>0</v>
      </c>
      <c r="E350" s="1">
        <f>+RIB_DATA!E350*0%</f>
        <v>0</v>
      </c>
      <c r="F350" s="1">
        <f>+RIB_DATA!F350*0%</f>
        <v>0</v>
      </c>
      <c r="G350" s="1">
        <f>+RIB_DATA!G350*0%</f>
        <v>0</v>
      </c>
      <c r="H350" s="1">
        <f>+RIB_DATA!H350*0%</f>
        <v>0</v>
      </c>
      <c r="I350" s="1">
        <f>+RIB_DATA!I350*0%</f>
        <v>0</v>
      </c>
      <c r="J350" s="1">
        <f>+RIB_DATA!J350*0%</f>
        <v>0</v>
      </c>
      <c r="K350" s="1">
        <f>+RIB_DATA!K350*0%</f>
        <v>0</v>
      </c>
      <c r="L350" s="1">
        <f>+RIB_DATA!L350*0%</f>
        <v>0</v>
      </c>
      <c r="N350" s="1" t="str">
        <f t="shared" si="23"/>
        <v>4530G42-N/A</v>
      </c>
      <c r="O350" s="10">
        <f t="shared" si="22"/>
        <v>0</v>
      </c>
      <c r="P350" s="10">
        <f t="shared" si="22"/>
        <v>0</v>
      </c>
      <c r="Q350" s="10">
        <f t="shared" si="21"/>
        <v>0</v>
      </c>
      <c r="R350" s="10">
        <f t="shared" si="21"/>
        <v>0</v>
      </c>
      <c r="S350" s="10">
        <f t="shared" si="21"/>
        <v>0</v>
      </c>
      <c r="T350" s="10">
        <f t="shared" si="21"/>
        <v>0</v>
      </c>
      <c r="U350" s="10">
        <f t="shared" si="21"/>
        <v>0</v>
      </c>
      <c r="V350" s="10">
        <f t="shared" si="21"/>
        <v>0</v>
      </c>
      <c r="W350" s="10">
        <f t="shared" si="21"/>
        <v>0</v>
      </c>
      <c r="X350" s="10">
        <f t="shared" si="21"/>
        <v>0</v>
      </c>
      <c r="Y350" s="10">
        <f t="shared" si="20"/>
        <v>0</v>
      </c>
    </row>
    <row r="351" spans="1:25" x14ac:dyDescent="0.2">
      <c r="A351" s="1" t="str">
        <f>LEFT(RIB_DATA!A351,4)&amp;"G"&amp;MID(RIB_DATA!A351,6,SEARCH("-",RIB_DATA!A351,1)-6)</f>
        <v>4530G48</v>
      </c>
      <c r="B351" s="1">
        <f>+RIB_DATA!B351*34%</f>
        <v>0</v>
      </c>
      <c r="C351" s="1">
        <f>+RIB_DATA!C351*34%</f>
        <v>6.8000000000000007</v>
      </c>
      <c r="D351" s="1">
        <f>+RIB_DATA!D351*34%</f>
        <v>0</v>
      </c>
      <c r="E351" s="1">
        <f>+RIB_DATA!E351*34%</f>
        <v>0</v>
      </c>
      <c r="F351" s="1">
        <f>+RIB_DATA!F351*34%</f>
        <v>0</v>
      </c>
      <c r="G351" s="1">
        <f>+RIB_DATA!G351*34%</f>
        <v>0</v>
      </c>
      <c r="H351" s="1">
        <f>+RIB_DATA!H351*34%</f>
        <v>0</v>
      </c>
      <c r="I351" s="1">
        <f>+RIB_DATA!I351*34%</f>
        <v>0</v>
      </c>
      <c r="J351" s="1">
        <f>+RIB_DATA!J351*34%</f>
        <v>0</v>
      </c>
      <c r="K351" s="1">
        <f>+RIB_DATA!K351*34%</f>
        <v>0</v>
      </c>
      <c r="L351" s="1">
        <f>+RIB_DATA!L351*34%</f>
        <v>0</v>
      </c>
      <c r="N351" s="1" t="str">
        <f t="shared" si="23"/>
        <v>4530G48</v>
      </c>
      <c r="O351" s="10">
        <f t="shared" si="22"/>
        <v>0</v>
      </c>
      <c r="P351" s="10">
        <f t="shared" si="22"/>
        <v>6.8000000000000007</v>
      </c>
      <c r="Q351" s="10">
        <f t="shared" si="21"/>
        <v>0</v>
      </c>
      <c r="R351" s="10">
        <f t="shared" si="21"/>
        <v>0</v>
      </c>
      <c r="S351" s="10">
        <f t="shared" si="21"/>
        <v>0</v>
      </c>
      <c r="T351" s="10">
        <f t="shared" si="21"/>
        <v>0</v>
      </c>
      <c r="U351" s="10">
        <f t="shared" si="21"/>
        <v>0</v>
      </c>
      <c r="V351" s="10">
        <f t="shared" si="21"/>
        <v>0</v>
      </c>
      <c r="W351" s="10">
        <f t="shared" si="21"/>
        <v>0</v>
      </c>
      <c r="X351" s="10">
        <f t="shared" si="21"/>
        <v>0</v>
      </c>
      <c r="Y351" s="10">
        <f t="shared" si="20"/>
        <v>0</v>
      </c>
    </row>
    <row r="352" spans="1:25" x14ac:dyDescent="0.2">
      <c r="A352" s="1" t="str">
        <f>LEFT(RIB_DATA!A352,4)&amp;"G"&amp;MID(RIB_DATA!A352,6,SEARCH("-",RIB_DATA!A352,1)-6)&amp;"-N/A"</f>
        <v>4530G60-N/A</v>
      </c>
      <c r="B352" s="1">
        <f>+RIB_DATA!B352*0%</f>
        <v>0</v>
      </c>
      <c r="C352" s="1">
        <f>+RIB_DATA!C352*0%</f>
        <v>0</v>
      </c>
      <c r="D352" s="1">
        <f>+RIB_DATA!D352*0%</f>
        <v>0</v>
      </c>
      <c r="E352" s="1">
        <f>+RIB_DATA!E352*0%</f>
        <v>0</v>
      </c>
      <c r="F352" s="1">
        <f>+RIB_DATA!F352*0%</f>
        <v>0</v>
      </c>
      <c r="G352" s="1">
        <f>+RIB_DATA!G352*0%</f>
        <v>0</v>
      </c>
      <c r="H352" s="1">
        <f>+RIB_DATA!H352*0%</f>
        <v>0</v>
      </c>
      <c r="I352" s="1">
        <f>+RIB_DATA!I352*0%</f>
        <v>0</v>
      </c>
      <c r="J352" s="1">
        <f>+RIB_DATA!J352*0%</f>
        <v>0</v>
      </c>
      <c r="K352" s="1">
        <f>+RIB_DATA!K352*0%</f>
        <v>0</v>
      </c>
      <c r="L352" s="1">
        <f>+RIB_DATA!L352*0%</f>
        <v>0</v>
      </c>
      <c r="N352" s="1" t="str">
        <f t="shared" si="23"/>
        <v>4530G60-N/A</v>
      </c>
      <c r="O352" s="10">
        <f t="shared" si="22"/>
        <v>0</v>
      </c>
      <c r="P352" s="10">
        <f t="shared" si="22"/>
        <v>0</v>
      </c>
      <c r="Q352" s="10">
        <f t="shared" si="21"/>
        <v>0</v>
      </c>
      <c r="R352" s="10">
        <f t="shared" si="21"/>
        <v>0</v>
      </c>
      <c r="S352" s="10">
        <f t="shared" si="21"/>
        <v>0</v>
      </c>
      <c r="T352" s="10">
        <f t="shared" si="21"/>
        <v>0</v>
      </c>
      <c r="U352" s="10">
        <f t="shared" si="21"/>
        <v>0</v>
      </c>
      <c r="V352" s="10">
        <f t="shared" si="21"/>
        <v>0</v>
      </c>
      <c r="W352" s="10">
        <f t="shared" si="21"/>
        <v>0</v>
      </c>
      <c r="X352" s="10">
        <f t="shared" si="21"/>
        <v>0</v>
      </c>
      <c r="Y352" s="10">
        <f t="shared" si="20"/>
        <v>0</v>
      </c>
    </row>
    <row r="353" spans="1:25" x14ac:dyDescent="0.2">
      <c r="A353" s="1" t="str">
        <f>LEFT(RIB_DATA!A353,4)&amp;"G"&amp;MID(RIB_DATA!A353,6,SEARCH("-",RIB_DATA!A353,1)-6)</f>
        <v>4530G60</v>
      </c>
      <c r="B353" s="1">
        <f>+RIB_DATA!B353*34%</f>
        <v>0</v>
      </c>
      <c r="C353" s="1">
        <f>+RIB_DATA!C353*34%</f>
        <v>8.84</v>
      </c>
      <c r="D353" s="1">
        <f>+RIB_DATA!D353*34%</f>
        <v>0</v>
      </c>
      <c r="E353" s="1">
        <f>+RIB_DATA!E353*34%</f>
        <v>0</v>
      </c>
      <c r="F353" s="1">
        <f>+RIB_DATA!F353*34%</f>
        <v>0</v>
      </c>
      <c r="G353" s="1">
        <f>+RIB_DATA!G353*34%</f>
        <v>0</v>
      </c>
      <c r="H353" s="1">
        <f>+RIB_DATA!H353*34%</f>
        <v>0</v>
      </c>
      <c r="I353" s="1">
        <f>+RIB_DATA!I353*34%</f>
        <v>0</v>
      </c>
      <c r="J353" s="1">
        <f>+RIB_DATA!J353*34%</f>
        <v>0</v>
      </c>
      <c r="K353" s="1">
        <f>+RIB_DATA!K353*34%</f>
        <v>0</v>
      </c>
      <c r="L353" s="1">
        <f>+RIB_DATA!L353*34%</f>
        <v>0</v>
      </c>
      <c r="N353" s="1" t="str">
        <f t="shared" si="23"/>
        <v>4530G60</v>
      </c>
      <c r="O353" s="10">
        <f t="shared" si="22"/>
        <v>0</v>
      </c>
      <c r="P353" s="10">
        <f t="shared" si="22"/>
        <v>8.84</v>
      </c>
      <c r="Q353" s="10">
        <f t="shared" si="21"/>
        <v>0</v>
      </c>
      <c r="R353" s="10">
        <f t="shared" si="21"/>
        <v>0</v>
      </c>
      <c r="S353" s="10">
        <f t="shared" si="21"/>
        <v>0</v>
      </c>
      <c r="T353" s="10">
        <f t="shared" si="21"/>
        <v>0</v>
      </c>
      <c r="U353" s="10">
        <f t="shared" si="21"/>
        <v>0</v>
      </c>
      <c r="V353" s="10">
        <f t="shared" si="21"/>
        <v>0</v>
      </c>
      <c r="W353" s="10">
        <f t="shared" si="21"/>
        <v>0</v>
      </c>
      <c r="X353" s="10">
        <f t="shared" ref="X353:X363" si="24">+K353*$B$8</f>
        <v>0</v>
      </c>
      <c r="Y353" s="10">
        <f t="shared" si="20"/>
        <v>0</v>
      </c>
    </row>
    <row r="354" spans="1:25" x14ac:dyDescent="0.2">
      <c r="A354" s="1" t="str">
        <f>LEFT(RIB_DATA!A354,4)&amp;"G"&amp;MID(RIB_DATA!A354,6,SEARCH("-",RIB_DATA!A354,1)-6)</f>
        <v>4530G76</v>
      </c>
      <c r="B354" s="1">
        <f>+RIB_DATA!B354*37%</f>
        <v>0</v>
      </c>
      <c r="C354" s="1">
        <f>+RIB_DATA!C354*37%</f>
        <v>11.47</v>
      </c>
      <c r="D354" s="1">
        <f>+RIB_DATA!D354*37%</f>
        <v>0</v>
      </c>
      <c r="E354" s="1">
        <f>+RIB_DATA!E354*37%</f>
        <v>0</v>
      </c>
      <c r="F354" s="1">
        <f>+RIB_DATA!F354*37%</f>
        <v>0</v>
      </c>
      <c r="G354" s="1">
        <f>+RIB_DATA!G354*37%</f>
        <v>0</v>
      </c>
      <c r="H354" s="1">
        <f>+RIB_DATA!H354*37%</f>
        <v>0</v>
      </c>
      <c r="I354" s="1">
        <f>+RIB_DATA!I354*37%</f>
        <v>0</v>
      </c>
      <c r="J354" s="1">
        <f>+RIB_DATA!J354*37%</f>
        <v>0</v>
      </c>
      <c r="K354" s="1">
        <f>+RIB_DATA!K354*37%</f>
        <v>0</v>
      </c>
      <c r="L354" s="1">
        <f>+RIB_DATA!L354*37%</f>
        <v>0</v>
      </c>
      <c r="N354" s="1" t="str">
        <f t="shared" si="23"/>
        <v>4530G76</v>
      </c>
      <c r="O354" s="10">
        <f t="shared" si="22"/>
        <v>0</v>
      </c>
      <c r="P354" s="10">
        <f t="shared" si="22"/>
        <v>11.47</v>
      </c>
      <c r="Q354" s="10">
        <f t="shared" si="22"/>
        <v>0</v>
      </c>
      <c r="R354" s="10">
        <f t="shared" si="22"/>
        <v>0</v>
      </c>
      <c r="S354" s="10">
        <f t="shared" si="22"/>
        <v>0</v>
      </c>
      <c r="T354" s="10">
        <f t="shared" si="22"/>
        <v>0</v>
      </c>
      <c r="U354" s="10">
        <f t="shared" si="22"/>
        <v>0</v>
      </c>
      <c r="V354" s="10">
        <f t="shared" si="22"/>
        <v>0</v>
      </c>
      <c r="W354" s="10">
        <f t="shared" si="22"/>
        <v>0</v>
      </c>
      <c r="X354" s="10">
        <f t="shared" si="24"/>
        <v>0</v>
      </c>
      <c r="Y354" s="10">
        <f t="shared" si="20"/>
        <v>0</v>
      </c>
    </row>
    <row r="355" spans="1:25" x14ac:dyDescent="0.2">
      <c r="A355" s="1" t="str">
        <f>LEFT(RIB_DATA!A355,4)&amp;"G"&amp;MID(RIB_DATA!A355,6,SEARCH("-",RIB_DATA!A355,1)-6)</f>
        <v>4530G101</v>
      </c>
      <c r="B355" s="1">
        <f>+RIB_DATA!B355*41%</f>
        <v>0.41</v>
      </c>
      <c r="C355" s="1">
        <f>+RIB_DATA!C355*41%</f>
        <v>16.399999999999999</v>
      </c>
      <c r="D355" s="1">
        <f>+RIB_DATA!D355*41%</f>
        <v>0</v>
      </c>
      <c r="E355" s="1">
        <f>+RIB_DATA!E355*41%</f>
        <v>0</v>
      </c>
      <c r="F355" s="1">
        <f>+RIB_DATA!F355*41%</f>
        <v>0</v>
      </c>
      <c r="G355" s="1">
        <f>+RIB_DATA!G355*41%</f>
        <v>0</v>
      </c>
      <c r="H355" s="1">
        <f>+RIB_DATA!H355*41%</f>
        <v>0</v>
      </c>
      <c r="I355" s="1">
        <f>+RIB_DATA!I355*41%</f>
        <v>0</v>
      </c>
      <c r="J355" s="1">
        <f>+RIB_DATA!J355*41%</f>
        <v>0</v>
      </c>
      <c r="K355" s="1">
        <f>+RIB_DATA!K355*41%</f>
        <v>0</v>
      </c>
      <c r="L355" s="1">
        <f>+RIB_DATA!L355*41%</f>
        <v>0</v>
      </c>
      <c r="N355" s="1" t="str">
        <f t="shared" si="23"/>
        <v>4530G101</v>
      </c>
      <c r="O355" s="10">
        <f t="shared" si="22"/>
        <v>0.41</v>
      </c>
      <c r="P355" s="10">
        <f t="shared" si="22"/>
        <v>16.399999999999999</v>
      </c>
      <c r="Q355" s="10">
        <f t="shared" si="22"/>
        <v>0</v>
      </c>
      <c r="R355" s="10">
        <f t="shared" si="22"/>
        <v>0</v>
      </c>
      <c r="S355" s="10">
        <f t="shared" si="22"/>
        <v>0</v>
      </c>
      <c r="T355" s="10">
        <f t="shared" si="22"/>
        <v>0</v>
      </c>
      <c r="U355" s="10">
        <f t="shared" si="22"/>
        <v>0</v>
      </c>
      <c r="V355" s="10">
        <f t="shared" si="22"/>
        <v>0</v>
      </c>
      <c r="W355" s="10">
        <f t="shared" si="22"/>
        <v>0</v>
      </c>
      <c r="X355" s="10">
        <f t="shared" si="24"/>
        <v>0</v>
      </c>
      <c r="Y355" s="10">
        <f t="shared" si="20"/>
        <v>0</v>
      </c>
    </row>
    <row r="356" spans="1:25" x14ac:dyDescent="0.2">
      <c r="A356" s="1" t="str">
        <f>LEFT(RIB_DATA!A356,4)&amp;"G"&amp;MID(RIB_DATA!A356,6,SEARCH("-",RIB_DATA!A356,1)-6)&amp;"-N/A"</f>
        <v>4030G33-N/A</v>
      </c>
      <c r="B356" s="1">
        <f>+RIB_DATA!B356*0%</f>
        <v>0</v>
      </c>
      <c r="C356" s="1">
        <f>+RIB_DATA!C356*0%</f>
        <v>0</v>
      </c>
      <c r="D356" s="1">
        <f>+RIB_DATA!D356*0%</f>
        <v>0</v>
      </c>
      <c r="E356" s="1">
        <f>+RIB_DATA!E356*0%</f>
        <v>0</v>
      </c>
      <c r="F356" s="1">
        <f>+RIB_DATA!F356*0%</f>
        <v>0</v>
      </c>
      <c r="G356" s="1">
        <f>+RIB_DATA!G356*0%</f>
        <v>0</v>
      </c>
      <c r="H356" s="1">
        <f>+RIB_DATA!H356*0%</f>
        <v>0</v>
      </c>
      <c r="I356" s="1">
        <f>+RIB_DATA!I356*0%</f>
        <v>0</v>
      </c>
      <c r="J356" s="1">
        <f>+RIB_DATA!J356*0%</f>
        <v>0</v>
      </c>
      <c r="K356" s="1">
        <f>+RIB_DATA!K356*0%</f>
        <v>0</v>
      </c>
      <c r="L356" s="1">
        <f>+RIB_DATA!L356*0%</f>
        <v>0</v>
      </c>
      <c r="N356" s="1" t="str">
        <f t="shared" si="23"/>
        <v>4030G33-N/A</v>
      </c>
      <c r="O356" s="10">
        <f t="shared" si="22"/>
        <v>0</v>
      </c>
      <c r="P356" s="10">
        <f t="shared" si="22"/>
        <v>0</v>
      </c>
      <c r="Q356" s="10">
        <f t="shared" si="22"/>
        <v>0</v>
      </c>
      <c r="R356" s="10">
        <f t="shared" si="22"/>
        <v>0</v>
      </c>
      <c r="S356" s="10">
        <f t="shared" si="22"/>
        <v>0</v>
      </c>
      <c r="T356" s="10">
        <f t="shared" si="22"/>
        <v>0</v>
      </c>
      <c r="U356" s="10">
        <f t="shared" si="22"/>
        <v>0</v>
      </c>
      <c r="V356" s="10">
        <f t="shared" si="22"/>
        <v>0</v>
      </c>
      <c r="W356" s="10">
        <f t="shared" si="22"/>
        <v>0</v>
      </c>
      <c r="X356" s="10">
        <f t="shared" si="24"/>
        <v>0</v>
      </c>
      <c r="Y356" s="10">
        <f t="shared" si="20"/>
        <v>0</v>
      </c>
    </row>
    <row r="357" spans="1:25" x14ac:dyDescent="0.2">
      <c r="A357" s="1" t="str">
        <f>LEFT(RIB_DATA!A357,4)&amp;"G"&amp;MID(RIB_DATA!A357,6,SEARCH("-",RIB_DATA!A357,1)-6)</f>
        <v>4030G33</v>
      </c>
      <c r="B357" s="1">
        <f>+RIB_DATA!B357*29%</f>
        <v>0.28999999999999998</v>
      </c>
      <c r="C357" s="1">
        <f>+RIB_DATA!C357*29%</f>
        <v>0</v>
      </c>
      <c r="D357" s="1">
        <f>+RIB_DATA!D357*29%</f>
        <v>0</v>
      </c>
      <c r="E357" s="1">
        <f>+RIB_DATA!E357*29%</f>
        <v>0</v>
      </c>
      <c r="F357" s="1">
        <f>+RIB_DATA!F357*29%</f>
        <v>0</v>
      </c>
      <c r="G357" s="1">
        <f>+RIB_DATA!G357*29%</f>
        <v>0</v>
      </c>
      <c r="H357" s="1">
        <f>+RIB_DATA!H357*29%</f>
        <v>0</v>
      </c>
      <c r="I357" s="1">
        <f>+RIB_DATA!I357*29%</f>
        <v>0</v>
      </c>
      <c r="J357" s="1">
        <f>+RIB_DATA!J357*29%</f>
        <v>0</v>
      </c>
      <c r="K357" s="1">
        <f>+RIB_DATA!K357*29%</f>
        <v>0</v>
      </c>
      <c r="L357" s="1">
        <f>+RIB_DATA!L357*29%</f>
        <v>0</v>
      </c>
      <c r="N357" s="1" t="str">
        <f t="shared" si="23"/>
        <v>4030G33</v>
      </c>
      <c r="O357" s="10">
        <f t="shared" si="22"/>
        <v>0.28999999999999998</v>
      </c>
      <c r="P357" s="10">
        <f t="shared" si="22"/>
        <v>0</v>
      </c>
      <c r="Q357" s="10">
        <f t="shared" si="22"/>
        <v>0</v>
      </c>
      <c r="R357" s="10">
        <f t="shared" si="22"/>
        <v>0</v>
      </c>
      <c r="S357" s="10">
        <f t="shared" si="22"/>
        <v>0</v>
      </c>
      <c r="T357" s="10">
        <f t="shared" si="22"/>
        <v>0</v>
      </c>
      <c r="U357" s="10">
        <f t="shared" si="22"/>
        <v>0</v>
      </c>
      <c r="V357" s="10">
        <f t="shared" si="22"/>
        <v>0</v>
      </c>
      <c r="W357" s="10">
        <f t="shared" si="22"/>
        <v>0</v>
      </c>
      <c r="X357" s="10">
        <f t="shared" si="24"/>
        <v>0</v>
      </c>
      <c r="Y357" s="10">
        <f t="shared" si="20"/>
        <v>0</v>
      </c>
    </row>
    <row r="358" spans="1:25" x14ac:dyDescent="0.2">
      <c r="A358" s="1" t="str">
        <f>LEFT(RIB_DATA!A358,4)&amp;"G"&amp;MID(RIB_DATA!A358,6,SEARCH("-",RIB_DATA!A358,1)-6)&amp;"-N/A"</f>
        <v>4030G42-N/A</v>
      </c>
      <c r="B358" s="1">
        <f>+RIB_DATA!B358*0%</f>
        <v>0</v>
      </c>
      <c r="C358" s="1">
        <f>+RIB_DATA!C358*0%</f>
        <v>0</v>
      </c>
      <c r="D358" s="1">
        <f>+RIB_DATA!D358*0%</f>
        <v>0</v>
      </c>
      <c r="E358" s="1">
        <f>+RIB_DATA!E358*0%</f>
        <v>0</v>
      </c>
      <c r="F358" s="1">
        <f>+RIB_DATA!F358*0%</f>
        <v>0</v>
      </c>
      <c r="G358" s="1">
        <f>+RIB_DATA!G358*0%</f>
        <v>0</v>
      </c>
      <c r="H358" s="1">
        <f>+RIB_DATA!H358*0%</f>
        <v>0</v>
      </c>
      <c r="I358" s="1">
        <f>+RIB_DATA!I358*0%</f>
        <v>0</v>
      </c>
      <c r="J358" s="1">
        <f>+RIB_DATA!J358*0%</f>
        <v>0</v>
      </c>
      <c r="K358" s="1">
        <f>+RIB_DATA!K358*0%</f>
        <v>0</v>
      </c>
      <c r="L358" s="1">
        <f>+RIB_DATA!L358*0%</f>
        <v>0</v>
      </c>
      <c r="N358" s="1" t="str">
        <f t="shared" si="23"/>
        <v>4030G42-N/A</v>
      </c>
      <c r="O358" s="10">
        <f t="shared" si="22"/>
        <v>0</v>
      </c>
      <c r="P358" s="10">
        <f t="shared" si="22"/>
        <v>0</v>
      </c>
      <c r="Q358" s="10">
        <f t="shared" si="22"/>
        <v>0</v>
      </c>
      <c r="R358" s="10">
        <f t="shared" si="22"/>
        <v>0</v>
      </c>
      <c r="S358" s="10">
        <f t="shared" si="22"/>
        <v>0</v>
      </c>
      <c r="T358" s="10">
        <f t="shared" si="22"/>
        <v>0</v>
      </c>
      <c r="U358" s="10">
        <f t="shared" si="22"/>
        <v>0</v>
      </c>
      <c r="V358" s="10">
        <f t="shared" si="22"/>
        <v>0</v>
      </c>
      <c r="W358" s="10">
        <f t="shared" si="22"/>
        <v>0</v>
      </c>
      <c r="X358" s="10">
        <f t="shared" si="24"/>
        <v>0</v>
      </c>
      <c r="Y358" s="10">
        <f t="shared" si="20"/>
        <v>0</v>
      </c>
    </row>
    <row r="359" spans="1:25" x14ac:dyDescent="0.2">
      <c r="A359" s="1" t="str">
        <f>LEFT(RIB_DATA!A359,4)&amp;"G"&amp;MID(RIB_DATA!A359,6,SEARCH("-",RIB_DATA!A359,1)-6)</f>
        <v>4030G48</v>
      </c>
      <c r="B359" s="1">
        <f>+RIB_DATA!B359*34%</f>
        <v>0</v>
      </c>
      <c r="C359" s="1">
        <f>+RIB_DATA!C359*34%</f>
        <v>0</v>
      </c>
      <c r="D359" s="1">
        <f>+RIB_DATA!D359*34%</f>
        <v>0</v>
      </c>
      <c r="E359" s="1">
        <f>+RIB_DATA!E359*34%</f>
        <v>0</v>
      </c>
      <c r="F359" s="1">
        <f>+RIB_DATA!F359*34%</f>
        <v>0</v>
      </c>
      <c r="G359" s="1">
        <f>+RIB_DATA!G359*34%</f>
        <v>0</v>
      </c>
      <c r="H359" s="1">
        <f>+RIB_DATA!H359*34%</f>
        <v>0</v>
      </c>
      <c r="I359" s="1">
        <f>+RIB_DATA!I359*34%</f>
        <v>0</v>
      </c>
      <c r="J359" s="1">
        <f>+RIB_DATA!J359*34%</f>
        <v>0</v>
      </c>
      <c r="K359" s="1">
        <f>+RIB_DATA!K359*34%</f>
        <v>0</v>
      </c>
      <c r="L359" s="1">
        <f>+RIB_DATA!L359*34%</f>
        <v>0</v>
      </c>
      <c r="N359" s="1" t="str">
        <f t="shared" si="23"/>
        <v>4030G48</v>
      </c>
      <c r="O359" s="10">
        <f t="shared" si="22"/>
        <v>0</v>
      </c>
      <c r="P359" s="10">
        <f t="shared" si="22"/>
        <v>0</v>
      </c>
      <c r="Q359" s="10">
        <f t="shared" si="22"/>
        <v>0</v>
      </c>
      <c r="R359" s="10">
        <f t="shared" si="22"/>
        <v>0</v>
      </c>
      <c r="S359" s="10">
        <f t="shared" si="22"/>
        <v>0</v>
      </c>
      <c r="T359" s="10">
        <f t="shared" si="22"/>
        <v>0</v>
      </c>
      <c r="U359" s="10">
        <f t="shared" si="22"/>
        <v>0</v>
      </c>
      <c r="V359" s="10">
        <f t="shared" si="22"/>
        <v>0</v>
      </c>
      <c r="W359" s="10">
        <f t="shared" si="22"/>
        <v>0</v>
      </c>
      <c r="X359" s="10">
        <f t="shared" si="24"/>
        <v>0</v>
      </c>
      <c r="Y359" s="10">
        <f t="shared" si="20"/>
        <v>0</v>
      </c>
    </row>
    <row r="360" spans="1:25" x14ac:dyDescent="0.2">
      <c r="A360" s="1" t="str">
        <f>LEFT(RIB_DATA!A360,4)&amp;"G"&amp;MID(RIB_DATA!A360,6,SEARCH("-",RIB_DATA!A360,1)-6)&amp;"-N/A"</f>
        <v>4030G60-N/A</v>
      </c>
      <c r="B360" s="1">
        <f>+RIB_DATA!B360*0%</f>
        <v>0</v>
      </c>
      <c r="C360" s="1">
        <f>+RIB_DATA!C360*0%</f>
        <v>0</v>
      </c>
      <c r="D360" s="1">
        <f>+RIB_DATA!D360*0%</f>
        <v>0</v>
      </c>
      <c r="E360" s="1">
        <f>+RIB_DATA!E360*0%</f>
        <v>0</v>
      </c>
      <c r="F360" s="1">
        <f>+RIB_DATA!F360*0%</f>
        <v>0</v>
      </c>
      <c r="G360" s="1">
        <f>+RIB_DATA!G360*0%</f>
        <v>0</v>
      </c>
      <c r="H360" s="1">
        <f>+RIB_DATA!H360*0%</f>
        <v>0</v>
      </c>
      <c r="I360" s="1">
        <f>+RIB_DATA!I360*0%</f>
        <v>0</v>
      </c>
      <c r="J360" s="1">
        <f>+RIB_DATA!J360*0%</f>
        <v>0</v>
      </c>
      <c r="K360" s="1">
        <f>+RIB_DATA!K360*0%</f>
        <v>0</v>
      </c>
      <c r="L360" s="1">
        <f>+RIB_DATA!L360*0%</f>
        <v>0</v>
      </c>
      <c r="N360" s="1" t="str">
        <f t="shared" si="23"/>
        <v>4030G60-N/A</v>
      </c>
      <c r="O360" s="10">
        <f t="shared" si="22"/>
        <v>0</v>
      </c>
      <c r="P360" s="10">
        <f t="shared" si="22"/>
        <v>0</v>
      </c>
      <c r="Q360" s="10">
        <f t="shared" si="22"/>
        <v>0</v>
      </c>
      <c r="R360" s="10">
        <f t="shared" si="22"/>
        <v>0</v>
      </c>
      <c r="S360" s="10">
        <f t="shared" si="22"/>
        <v>0</v>
      </c>
      <c r="T360" s="10">
        <f t="shared" si="22"/>
        <v>0</v>
      </c>
      <c r="U360" s="10">
        <f t="shared" si="22"/>
        <v>0</v>
      </c>
      <c r="V360" s="10">
        <f t="shared" si="22"/>
        <v>0</v>
      </c>
      <c r="W360" s="10">
        <f t="shared" si="22"/>
        <v>0</v>
      </c>
      <c r="X360" s="10">
        <f t="shared" si="24"/>
        <v>0</v>
      </c>
      <c r="Y360" s="10">
        <f t="shared" si="20"/>
        <v>0</v>
      </c>
    </row>
    <row r="361" spans="1:25" x14ac:dyDescent="0.2">
      <c r="A361" s="1" t="str">
        <f>LEFT(RIB_DATA!A361,4)&amp;"G"&amp;MID(RIB_DATA!A361,6,SEARCH("-",RIB_DATA!A361,1)-6)</f>
        <v>4030G60</v>
      </c>
      <c r="B361" s="1">
        <f>+RIB_DATA!B361*34%</f>
        <v>0</v>
      </c>
      <c r="C361" s="1">
        <f>+RIB_DATA!C361*34%</f>
        <v>0</v>
      </c>
      <c r="D361" s="1">
        <f>+RIB_DATA!D361*34%</f>
        <v>0</v>
      </c>
      <c r="E361" s="1">
        <f>+RIB_DATA!E361*34%</f>
        <v>0</v>
      </c>
      <c r="F361" s="1">
        <f>+RIB_DATA!F361*34%</f>
        <v>0</v>
      </c>
      <c r="G361" s="1">
        <f>+RIB_DATA!G361*34%</f>
        <v>0</v>
      </c>
      <c r="H361" s="1">
        <f>+RIB_DATA!H361*34%</f>
        <v>0</v>
      </c>
      <c r="I361" s="1">
        <f>+RIB_DATA!I361*34%</f>
        <v>0</v>
      </c>
      <c r="J361" s="1">
        <f>+RIB_DATA!J361*34%</f>
        <v>0</v>
      </c>
      <c r="K361" s="1">
        <f>+RIB_DATA!K361*34%</f>
        <v>0</v>
      </c>
      <c r="L361" s="1">
        <f>+RIB_DATA!L361*34%</f>
        <v>0</v>
      </c>
      <c r="N361" s="1" t="str">
        <f t="shared" si="23"/>
        <v>4030G60</v>
      </c>
      <c r="O361" s="10">
        <f t="shared" si="22"/>
        <v>0</v>
      </c>
      <c r="P361" s="10">
        <f t="shared" si="22"/>
        <v>0</v>
      </c>
      <c r="Q361" s="10">
        <f t="shared" si="22"/>
        <v>0</v>
      </c>
      <c r="R361" s="10">
        <f t="shared" si="22"/>
        <v>0</v>
      </c>
      <c r="S361" s="10">
        <f t="shared" si="22"/>
        <v>0</v>
      </c>
      <c r="T361" s="10">
        <f t="shared" si="22"/>
        <v>0</v>
      </c>
      <c r="U361" s="10">
        <f t="shared" si="22"/>
        <v>0</v>
      </c>
      <c r="V361" s="10">
        <f t="shared" si="22"/>
        <v>0</v>
      </c>
      <c r="W361" s="10">
        <f t="shared" si="22"/>
        <v>0</v>
      </c>
      <c r="X361" s="10">
        <f t="shared" si="24"/>
        <v>0</v>
      </c>
      <c r="Y361" s="10">
        <f t="shared" si="20"/>
        <v>0</v>
      </c>
    </row>
    <row r="362" spans="1:25" x14ac:dyDescent="0.2">
      <c r="A362" s="1" t="str">
        <f>LEFT(RIB_DATA!A362,4)&amp;"G"&amp;MID(RIB_DATA!A362,6,SEARCH("-",RIB_DATA!A362,1)-6)</f>
        <v>4030G76</v>
      </c>
      <c r="B362" s="1">
        <f>+RIB_DATA!B362*37%</f>
        <v>0</v>
      </c>
      <c r="C362" s="1">
        <f>+RIB_DATA!C362*37%</f>
        <v>0</v>
      </c>
      <c r="D362" s="1">
        <f>+RIB_DATA!D362*37%</f>
        <v>0</v>
      </c>
      <c r="E362" s="1">
        <f>+RIB_DATA!E362*37%</f>
        <v>0</v>
      </c>
      <c r="F362" s="1">
        <f>+RIB_DATA!F362*37%</f>
        <v>0</v>
      </c>
      <c r="G362" s="1">
        <f>+RIB_DATA!G362*37%</f>
        <v>0</v>
      </c>
      <c r="H362" s="1">
        <f>+RIB_DATA!H362*37%</f>
        <v>0</v>
      </c>
      <c r="I362" s="1">
        <f>+RIB_DATA!I362*37%</f>
        <v>0</v>
      </c>
      <c r="J362" s="1">
        <f>+RIB_DATA!J362*37%</f>
        <v>0</v>
      </c>
      <c r="K362" s="1">
        <f>+RIB_DATA!K362*37%</f>
        <v>0</v>
      </c>
      <c r="L362" s="1">
        <f>+RIB_DATA!L362*37%</f>
        <v>0</v>
      </c>
      <c r="N362" s="1" t="str">
        <f t="shared" si="23"/>
        <v>4030G76</v>
      </c>
      <c r="O362" s="10">
        <f t="shared" si="22"/>
        <v>0</v>
      </c>
      <c r="P362" s="10">
        <f t="shared" si="22"/>
        <v>0</v>
      </c>
      <c r="Q362" s="10">
        <f t="shared" si="22"/>
        <v>0</v>
      </c>
      <c r="R362" s="10">
        <f t="shared" si="22"/>
        <v>0</v>
      </c>
      <c r="S362" s="10">
        <f t="shared" si="22"/>
        <v>0</v>
      </c>
      <c r="T362" s="10">
        <f t="shared" si="22"/>
        <v>0</v>
      </c>
      <c r="U362" s="10">
        <f t="shared" si="22"/>
        <v>0</v>
      </c>
      <c r="V362" s="10">
        <f t="shared" si="22"/>
        <v>0</v>
      </c>
      <c r="W362" s="10">
        <f t="shared" si="22"/>
        <v>0</v>
      </c>
      <c r="X362" s="10">
        <f t="shared" si="24"/>
        <v>0</v>
      </c>
      <c r="Y362" s="10">
        <f t="shared" si="20"/>
        <v>0</v>
      </c>
    </row>
    <row r="363" spans="1:25" x14ac:dyDescent="0.2">
      <c r="A363" s="1" t="str">
        <f>LEFT(RIB_DATA!A363,4)&amp;"G"&amp;MID(RIB_DATA!A363,6,SEARCH("-",RIB_DATA!A363,1)-6)</f>
        <v>4030G101</v>
      </c>
      <c r="B363" s="1">
        <f>+RIB_DATA!B363*41%</f>
        <v>0.41</v>
      </c>
      <c r="C363" s="1">
        <f>+RIB_DATA!C363*41%</f>
        <v>0</v>
      </c>
      <c r="D363" s="1">
        <f>+RIB_DATA!D363*41%</f>
        <v>0</v>
      </c>
      <c r="E363" s="1">
        <f>+RIB_DATA!E363*41%</f>
        <v>0</v>
      </c>
      <c r="F363" s="1">
        <f>+RIB_DATA!F363*41%</f>
        <v>0</v>
      </c>
      <c r="G363" s="1">
        <f>+RIB_DATA!G363*41%</f>
        <v>0</v>
      </c>
      <c r="H363" s="1">
        <f>+RIB_DATA!H363*41%</f>
        <v>0</v>
      </c>
      <c r="I363" s="1">
        <f>+RIB_DATA!I363*41%</f>
        <v>0</v>
      </c>
      <c r="J363" s="1">
        <f>+RIB_DATA!J363*41%</f>
        <v>0</v>
      </c>
      <c r="K363" s="1">
        <f>+RIB_DATA!K363*41%</f>
        <v>0</v>
      </c>
      <c r="L363" s="1">
        <f>+RIB_DATA!L363*41%</f>
        <v>0</v>
      </c>
      <c r="N363" s="1" t="str">
        <f t="shared" si="23"/>
        <v>4030G101</v>
      </c>
      <c r="O363" s="10">
        <f t="shared" si="22"/>
        <v>0.41</v>
      </c>
      <c r="P363" s="10">
        <f t="shared" si="22"/>
        <v>0</v>
      </c>
      <c r="Q363" s="10">
        <f t="shared" si="22"/>
        <v>0</v>
      </c>
      <c r="R363" s="10">
        <f t="shared" si="22"/>
        <v>0</v>
      </c>
      <c r="S363" s="10">
        <f t="shared" si="22"/>
        <v>0</v>
      </c>
      <c r="T363" s="10">
        <f t="shared" si="22"/>
        <v>0</v>
      </c>
      <c r="U363" s="10">
        <f t="shared" si="22"/>
        <v>0</v>
      </c>
      <c r="V363" s="10">
        <f t="shared" si="22"/>
        <v>0</v>
      </c>
      <c r="W363" s="10">
        <f t="shared" si="22"/>
        <v>0</v>
      </c>
      <c r="X363" s="10">
        <f t="shared" si="24"/>
        <v>0</v>
      </c>
      <c r="Y363" s="10">
        <f t="shared" si="20"/>
        <v>0</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A1:Y31"/>
  <sheetViews>
    <sheetView workbookViewId="0">
      <pane ySplit="12" topLeftCell="A13" activePane="bottomLeft" state="frozen"/>
      <selection activeCell="C4" sqref="C4"/>
      <selection pane="bottomLeft" activeCell="C4" sqref="C4"/>
    </sheetView>
  </sheetViews>
  <sheetFormatPr defaultRowHeight="11.25" x14ac:dyDescent="0.2"/>
  <cols>
    <col min="1" max="1" width="15.625" style="1" customWidth="1"/>
    <col min="2" max="12" width="8.625" style="1" customWidth="1"/>
    <col min="13" max="16384" width="9" style="1"/>
  </cols>
  <sheetData>
    <row r="1" spans="1:25" s="13" customFormat="1" ht="21" x14ac:dyDescent="0.35">
      <c r="A1" s="13" t="s">
        <v>452</v>
      </c>
      <c r="O1" s="14"/>
      <c r="P1" s="14"/>
      <c r="Q1" s="14"/>
      <c r="R1" s="14"/>
      <c r="S1" s="14"/>
      <c r="T1" s="14"/>
      <c r="U1" s="14"/>
      <c r="V1" s="14"/>
      <c r="W1" s="14"/>
      <c r="X1" s="14"/>
      <c r="Y1" s="14"/>
    </row>
    <row r="3" spans="1:25" x14ac:dyDescent="0.2">
      <c r="A3" s="2" t="s">
        <v>449</v>
      </c>
      <c r="B3" s="1">
        <v>90</v>
      </c>
      <c r="C3" s="1">
        <v>85</v>
      </c>
      <c r="D3" s="1">
        <v>80</v>
      </c>
      <c r="E3" s="1">
        <v>75</v>
      </c>
      <c r="F3" s="1">
        <v>70</v>
      </c>
      <c r="G3" s="1">
        <v>65</v>
      </c>
      <c r="H3" s="1">
        <v>60</v>
      </c>
      <c r="I3" s="1">
        <v>55</v>
      </c>
      <c r="J3" s="1">
        <v>50</v>
      </c>
      <c r="K3" s="1">
        <v>45</v>
      </c>
      <c r="L3" s="1">
        <v>40</v>
      </c>
    </row>
    <row r="4" spans="1:25" x14ac:dyDescent="0.2">
      <c r="A4" s="2" t="s">
        <v>448</v>
      </c>
      <c r="B4" s="1">
        <v>80</v>
      </c>
      <c r="C4" s="1">
        <v>75</v>
      </c>
      <c r="D4" s="1">
        <v>70</v>
      </c>
      <c r="E4" s="1">
        <v>65</v>
      </c>
      <c r="F4" s="1">
        <v>60</v>
      </c>
      <c r="G4" s="1">
        <v>55</v>
      </c>
      <c r="H4" s="1">
        <v>50</v>
      </c>
      <c r="I4" s="1">
        <v>45</v>
      </c>
      <c r="J4" s="1">
        <v>40</v>
      </c>
      <c r="K4" s="1">
        <v>35</v>
      </c>
      <c r="L4" s="1">
        <v>30</v>
      </c>
    </row>
    <row r="5" spans="1:25" x14ac:dyDescent="0.2">
      <c r="A5" s="2" t="s">
        <v>447</v>
      </c>
      <c r="B5" s="1">
        <v>30</v>
      </c>
      <c r="C5" s="1">
        <v>28</v>
      </c>
      <c r="D5" s="1">
        <v>25</v>
      </c>
      <c r="E5" s="1">
        <v>20</v>
      </c>
    </row>
    <row r="6" spans="1:25" x14ac:dyDescent="0.2">
      <c r="A6" s="2" t="s">
        <v>435</v>
      </c>
      <c r="B6" s="1">
        <v>400</v>
      </c>
    </row>
    <row r="7" spans="1:25" x14ac:dyDescent="0.2">
      <c r="A7" s="2" t="s">
        <v>437</v>
      </c>
      <c r="B7" s="1">
        <v>6000</v>
      </c>
    </row>
    <row r="8" spans="1:25" x14ac:dyDescent="0.2">
      <c r="A8" s="2" t="s">
        <v>436</v>
      </c>
      <c r="B8" s="1">
        <v>100</v>
      </c>
      <c r="C8" s="1">
        <v>120</v>
      </c>
      <c r="D8" s="1">
        <v>150</v>
      </c>
      <c r="E8" s="1">
        <v>180</v>
      </c>
      <c r="F8" s="1">
        <v>200</v>
      </c>
    </row>
    <row r="9" spans="1:25" x14ac:dyDescent="0.2">
      <c r="A9" s="2" t="s">
        <v>473</v>
      </c>
      <c r="B9" s="1">
        <v>1</v>
      </c>
      <c r="C9" s="1">
        <v>1.1000000000000001</v>
      </c>
      <c r="D9" s="1">
        <v>1.23</v>
      </c>
      <c r="E9" s="1">
        <v>1.3</v>
      </c>
      <c r="F9" s="1">
        <v>1.32</v>
      </c>
    </row>
    <row r="10" spans="1:25" x14ac:dyDescent="0.2">
      <c r="A10" s="2" t="s">
        <v>450</v>
      </c>
      <c r="B10" s="1">
        <f>IF(PROLINE!$B$5="Watt",1,3.412)</f>
        <v>1</v>
      </c>
    </row>
    <row r="12" spans="1:25" s="15" customFormat="1" ht="22.5" x14ac:dyDescent="0.2">
      <c r="A12" s="15" t="s">
        <v>412</v>
      </c>
      <c r="B12" s="16" t="s">
        <v>438</v>
      </c>
      <c r="C12" s="16" t="s">
        <v>413</v>
      </c>
      <c r="D12" s="16" t="s">
        <v>414</v>
      </c>
      <c r="E12" s="16" t="s">
        <v>415</v>
      </c>
      <c r="F12" s="16" t="str">
        <f>PROLINE!B5&amp;"/M @ "&amp;PROLINE!C5&amp;"/"&amp;PROLINE!D5&amp;"/"&amp;PROLINE!E5</f>
        <v>Watt/M @ 75/65/20</v>
      </c>
      <c r="G12" s="17" t="s">
        <v>453</v>
      </c>
      <c r="H12" s="18" t="s">
        <v>714</v>
      </c>
      <c r="I12" s="18"/>
      <c r="J12" s="18"/>
      <c r="L12" s="18"/>
      <c r="M12" s="18"/>
      <c r="N12" s="18"/>
    </row>
    <row r="13" spans="1:25" x14ac:dyDescent="0.2">
      <c r="A13" s="1" t="s">
        <v>416</v>
      </c>
      <c r="B13" s="1">
        <f>(LEFT(A13,2)*1+MID(A13,4,1)*1+MID(A13,6,1)*1)*24-13</f>
        <v>179</v>
      </c>
      <c r="C13" s="1">
        <v>220</v>
      </c>
      <c r="D13" s="1">
        <v>1.45</v>
      </c>
      <c r="E13" s="1">
        <f>ROUND(((((PROLINE!$C$5-PROLINE!$D$5)/LN((PROLINE!$C$5-PROLINE!$E$5)/(PROLINE!$D$5-PROLINE!$E$5)))/((75-65)/LN((75-20)/(65-20))))^D13),2)</f>
        <v>1</v>
      </c>
      <c r="F13" s="1">
        <f t="shared" ref="F13:F31" si="0">ROUND(C13*E13*$B$10,0)</f>
        <v>220</v>
      </c>
      <c r="G13" s="1">
        <v>2</v>
      </c>
      <c r="H13" s="1">
        <f>LEFT(A13,2)+MID(A13,4,1)+RIGHT(A13,1)</f>
        <v>8</v>
      </c>
    </row>
    <row r="14" spans="1:25" x14ac:dyDescent="0.2">
      <c r="A14" s="1" t="s">
        <v>417</v>
      </c>
      <c r="B14" s="1">
        <f t="shared" ref="B14:B31" si="1">(LEFT(A14,2)*1+MID(A14,4,1)*1+MID(A14,6,1)*1)*24-13</f>
        <v>203</v>
      </c>
      <c r="C14" s="1">
        <v>279</v>
      </c>
      <c r="D14" s="1">
        <v>1.25</v>
      </c>
      <c r="E14" s="1">
        <f>ROUND(((((PROLINE!$C$5-PROLINE!$D$5)/LN((PROLINE!$C$5-PROLINE!$E$5)/(PROLINE!$D$5-PROLINE!$E$5)))/((75-65)/LN((75-20)/(65-20))))^D14),2)</f>
        <v>1</v>
      </c>
      <c r="F14" s="1">
        <f t="shared" si="0"/>
        <v>279</v>
      </c>
      <c r="G14" s="1">
        <v>3</v>
      </c>
      <c r="H14" s="1">
        <f t="shared" ref="H14:H31" si="2">LEFT(A14,2)+MID(A14,4,1)+RIGHT(A14,1)</f>
        <v>9</v>
      </c>
    </row>
    <row r="15" spans="1:25" x14ac:dyDescent="0.2">
      <c r="A15" s="1" t="s">
        <v>418</v>
      </c>
      <c r="B15" s="1">
        <f t="shared" si="1"/>
        <v>227</v>
      </c>
      <c r="C15" s="1">
        <v>331</v>
      </c>
      <c r="D15" s="1">
        <v>1.1000000000000001</v>
      </c>
      <c r="E15" s="1">
        <f>ROUND(((((PROLINE!$C$5-PROLINE!$D$5)/LN((PROLINE!$C$5-PROLINE!$E$5)/(PROLINE!$D$5-PROLINE!$E$5)))/((75-65)/LN((75-20)/(65-20))))^D15),2)</f>
        <v>1</v>
      </c>
      <c r="F15" s="1">
        <f t="shared" si="0"/>
        <v>331</v>
      </c>
      <c r="G15" s="1">
        <v>4</v>
      </c>
      <c r="H15" s="1">
        <f t="shared" si="2"/>
        <v>10</v>
      </c>
    </row>
    <row r="16" spans="1:25" x14ac:dyDescent="0.2">
      <c r="A16" s="1" t="s">
        <v>419</v>
      </c>
      <c r="B16" s="1">
        <f t="shared" si="1"/>
        <v>275</v>
      </c>
      <c r="C16" s="1">
        <v>377</v>
      </c>
      <c r="D16" s="1">
        <v>1.1499999999999999</v>
      </c>
      <c r="E16" s="1">
        <f>ROUND(((((PROLINE!$C$5-PROLINE!$D$5)/LN((PROLINE!$C$5-PROLINE!$E$5)/(PROLINE!$D$5-PROLINE!$E$5)))/((75-65)/LN((75-20)/(65-20))))^D16),2)</f>
        <v>1</v>
      </c>
      <c r="F16" s="1">
        <f t="shared" si="0"/>
        <v>377</v>
      </c>
      <c r="G16" s="1">
        <v>5</v>
      </c>
      <c r="H16" s="1">
        <f t="shared" si="2"/>
        <v>12</v>
      </c>
    </row>
    <row r="17" spans="1:8" x14ac:dyDescent="0.2">
      <c r="A17" s="1" t="s">
        <v>420</v>
      </c>
      <c r="B17" s="1">
        <f t="shared" si="1"/>
        <v>323</v>
      </c>
      <c r="C17" s="1">
        <v>416</v>
      </c>
      <c r="D17" s="1">
        <v>1.25</v>
      </c>
      <c r="E17" s="1">
        <f>ROUND(((((PROLINE!$C$5-PROLINE!$D$5)/LN((PROLINE!$C$5-PROLINE!$E$5)/(PROLINE!$D$5-PROLINE!$E$5)))/((75-65)/LN((75-20)/(65-20))))^D17),2)</f>
        <v>1</v>
      </c>
      <c r="F17" s="1">
        <f t="shared" si="0"/>
        <v>416</v>
      </c>
      <c r="G17" s="1">
        <v>6</v>
      </c>
      <c r="H17" s="1">
        <f t="shared" si="2"/>
        <v>14</v>
      </c>
    </row>
    <row r="18" spans="1:8" x14ac:dyDescent="0.2">
      <c r="A18" s="1" t="s">
        <v>421</v>
      </c>
      <c r="B18" s="1">
        <f t="shared" si="1"/>
        <v>299</v>
      </c>
      <c r="C18" s="1">
        <v>236</v>
      </c>
      <c r="D18" s="1">
        <v>1.1591</v>
      </c>
      <c r="E18" s="1">
        <f>ROUND(((((PROLINE!$C$5-PROLINE!$D$5)/LN((PROLINE!$C$5-PROLINE!$E$5)/(PROLINE!$D$5-PROLINE!$E$5)))/((75-65)/LN((75-20)/(65-20))))^D18),2)</f>
        <v>1</v>
      </c>
      <c r="F18" s="1">
        <f t="shared" si="0"/>
        <v>236</v>
      </c>
      <c r="G18" s="1">
        <v>7</v>
      </c>
      <c r="H18" s="1">
        <f t="shared" si="2"/>
        <v>13</v>
      </c>
    </row>
    <row r="19" spans="1:8" x14ac:dyDescent="0.2">
      <c r="A19" s="1" t="s">
        <v>422</v>
      </c>
      <c r="B19" s="1">
        <f t="shared" si="1"/>
        <v>323</v>
      </c>
      <c r="C19" s="1">
        <v>308</v>
      </c>
      <c r="D19" s="1">
        <v>1.1348</v>
      </c>
      <c r="E19" s="1">
        <f>ROUND(((((PROLINE!$C$5-PROLINE!$D$5)/LN((PROLINE!$C$5-PROLINE!$E$5)/(PROLINE!$D$5-PROLINE!$E$5)))/((75-65)/LN((75-20)/(65-20))))^D19),2)</f>
        <v>1</v>
      </c>
      <c r="F19" s="1">
        <f t="shared" si="0"/>
        <v>308</v>
      </c>
      <c r="G19" s="1">
        <v>8</v>
      </c>
      <c r="H19" s="1">
        <f t="shared" si="2"/>
        <v>14</v>
      </c>
    </row>
    <row r="20" spans="1:8" x14ac:dyDescent="0.2">
      <c r="A20" s="1" t="s">
        <v>423</v>
      </c>
      <c r="B20" s="1">
        <f t="shared" si="1"/>
        <v>347</v>
      </c>
      <c r="C20" s="1">
        <v>369</v>
      </c>
      <c r="D20" s="1">
        <v>1.1104000000000001</v>
      </c>
      <c r="E20" s="1">
        <f>ROUND(((((PROLINE!$C$5-PROLINE!$D$5)/LN((PROLINE!$C$5-PROLINE!$E$5)/(PROLINE!$D$5-PROLINE!$E$5)))/((75-65)/LN((75-20)/(65-20))))^D20),2)</f>
        <v>1</v>
      </c>
      <c r="F20" s="1">
        <f t="shared" si="0"/>
        <v>369</v>
      </c>
      <c r="G20" s="1">
        <v>9</v>
      </c>
      <c r="H20" s="1">
        <f t="shared" si="2"/>
        <v>15</v>
      </c>
    </row>
    <row r="21" spans="1:8" x14ac:dyDescent="0.2">
      <c r="A21" s="1" t="s">
        <v>424</v>
      </c>
      <c r="B21" s="1">
        <f t="shared" si="1"/>
        <v>371</v>
      </c>
      <c r="C21" s="1">
        <f>ROUND(C22*0.985,0)</f>
        <v>414</v>
      </c>
      <c r="D21" s="1">
        <f>D22</f>
        <v>1.1212</v>
      </c>
      <c r="E21" s="1">
        <f>ROUND(((((PROLINE!$C$5-PROLINE!$D$5)/LN((PROLINE!$C$5-PROLINE!$E$5)/(PROLINE!$D$5-PROLINE!$E$5)))/((75-65)/LN((75-20)/(65-20))))^D21),2)</f>
        <v>1</v>
      </c>
      <c r="F21" s="1">
        <f t="shared" si="0"/>
        <v>414</v>
      </c>
      <c r="G21" s="1">
        <v>10</v>
      </c>
      <c r="H21" s="1">
        <f t="shared" si="2"/>
        <v>16</v>
      </c>
    </row>
    <row r="22" spans="1:8" x14ac:dyDescent="0.2">
      <c r="A22" s="1" t="s">
        <v>425</v>
      </c>
      <c r="B22" s="1">
        <f t="shared" si="1"/>
        <v>395</v>
      </c>
      <c r="C22" s="1">
        <v>420</v>
      </c>
      <c r="D22" s="1">
        <v>1.1212</v>
      </c>
      <c r="E22" s="1">
        <f>ROUND(((((PROLINE!$C$5-PROLINE!$D$5)/LN((PROLINE!$C$5-PROLINE!$E$5)/(PROLINE!$D$5-PROLINE!$E$5)))/((75-65)/LN((75-20)/(65-20))))^D22),2)</f>
        <v>1</v>
      </c>
      <c r="F22" s="1">
        <f t="shared" si="0"/>
        <v>420</v>
      </c>
      <c r="G22" s="1">
        <v>11</v>
      </c>
      <c r="H22" s="1">
        <f t="shared" si="2"/>
        <v>17</v>
      </c>
    </row>
    <row r="23" spans="1:8" x14ac:dyDescent="0.2">
      <c r="A23" s="1" t="s">
        <v>426</v>
      </c>
      <c r="B23" s="1">
        <f>(LEFT(A23,2)*1+MID(A23,4,1)*1+MID(A23,6,1)*1)*24-13</f>
        <v>395</v>
      </c>
      <c r="C23" s="1">
        <f>ROUND(C24*0.93,0)</f>
        <v>430</v>
      </c>
      <c r="D23" s="1">
        <f>D24</f>
        <v>1.1319999999999999</v>
      </c>
      <c r="E23" s="1">
        <f>ROUND(((((PROLINE!$C$5-PROLINE!$D$5)/LN((PROLINE!$C$5-PROLINE!$E$5)/(PROLINE!$D$5-PROLINE!$E$5)))/((75-65)/LN((75-20)/(65-20))))^D23),2)</f>
        <v>1</v>
      </c>
      <c r="F23" s="1">
        <f t="shared" si="0"/>
        <v>430</v>
      </c>
      <c r="G23" s="1">
        <v>12</v>
      </c>
      <c r="H23" s="1">
        <f t="shared" si="2"/>
        <v>17</v>
      </c>
    </row>
    <row r="24" spans="1:8" x14ac:dyDescent="0.2">
      <c r="A24" s="1" t="s">
        <v>427</v>
      </c>
      <c r="B24" s="1">
        <f t="shared" si="1"/>
        <v>491</v>
      </c>
      <c r="C24" s="1">
        <v>462</v>
      </c>
      <c r="D24" s="1">
        <v>1.1319999999999999</v>
      </c>
      <c r="E24" s="1">
        <f>ROUND(((((PROLINE!$C$5-PROLINE!$D$5)/LN((PROLINE!$C$5-PROLINE!$E$5)/(PROLINE!$D$5-PROLINE!$E$5)))/((75-65)/LN((75-20)/(65-20))))^D24),2)</f>
        <v>1</v>
      </c>
      <c r="F24" s="1">
        <f t="shared" si="0"/>
        <v>462</v>
      </c>
      <c r="G24" s="1">
        <v>13</v>
      </c>
      <c r="H24" s="1">
        <f t="shared" si="2"/>
        <v>21</v>
      </c>
    </row>
    <row r="25" spans="1:8" x14ac:dyDescent="0.2">
      <c r="A25" s="1" t="s">
        <v>428</v>
      </c>
      <c r="B25" s="1">
        <f t="shared" si="1"/>
        <v>371</v>
      </c>
      <c r="C25" s="1">
        <v>521</v>
      </c>
      <c r="D25" s="1">
        <v>1.1870000000000001</v>
      </c>
      <c r="E25" s="1">
        <f>ROUND(((((PROLINE!$C$5-PROLINE!$D$5)/LN((PROLINE!$C$5-PROLINE!$E$5)/(PROLINE!$D$5-PROLINE!$E$5)))/((75-65)/LN((75-20)/(65-20))))^D25),2)</f>
        <v>1</v>
      </c>
      <c r="F25" s="1">
        <f t="shared" si="0"/>
        <v>521</v>
      </c>
      <c r="G25" s="1">
        <v>14</v>
      </c>
      <c r="H25" s="1">
        <f t="shared" si="2"/>
        <v>16</v>
      </c>
    </row>
    <row r="26" spans="1:8" x14ac:dyDescent="0.2">
      <c r="A26" s="1" t="s">
        <v>429</v>
      </c>
      <c r="B26" s="1">
        <f t="shared" si="1"/>
        <v>419</v>
      </c>
      <c r="C26" s="1">
        <v>563</v>
      </c>
      <c r="D26" s="1">
        <v>1.2097</v>
      </c>
      <c r="E26" s="1">
        <f>ROUND(((((PROLINE!$C$5-PROLINE!$D$5)/LN((PROLINE!$C$5-PROLINE!$E$5)/(PROLINE!$D$5-PROLINE!$E$5)))/((75-65)/LN((75-20)/(65-20))))^D26),2)</f>
        <v>1</v>
      </c>
      <c r="F26" s="1">
        <f t="shared" si="0"/>
        <v>563</v>
      </c>
      <c r="G26" s="1">
        <v>15</v>
      </c>
      <c r="H26" s="1">
        <f t="shared" si="2"/>
        <v>18</v>
      </c>
    </row>
    <row r="27" spans="1:8" x14ac:dyDescent="0.2">
      <c r="A27" s="1" t="s">
        <v>430</v>
      </c>
      <c r="B27" s="1">
        <f t="shared" si="1"/>
        <v>467</v>
      </c>
      <c r="C27" s="1">
        <v>602</v>
      </c>
      <c r="D27" s="1">
        <v>1.2323</v>
      </c>
      <c r="E27" s="1">
        <f>ROUND(((((PROLINE!$C$5-PROLINE!$D$5)/LN((PROLINE!$C$5-PROLINE!$E$5)/(PROLINE!$D$5-PROLINE!$E$5)))/((75-65)/LN((75-20)/(65-20))))^D27),2)</f>
        <v>1</v>
      </c>
      <c r="F27" s="1">
        <f t="shared" si="0"/>
        <v>602</v>
      </c>
      <c r="G27" s="1">
        <v>16</v>
      </c>
      <c r="H27" s="1">
        <f t="shared" si="2"/>
        <v>20</v>
      </c>
    </row>
    <row r="28" spans="1:8" x14ac:dyDescent="0.2">
      <c r="A28" s="1" t="s">
        <v>431</v>
      </c>
      <c r="B28" s="1">
        <f t="shared" si="1"/>
        <v>515</v>
      </c>
      <c r="C28" s="1">
        <v>640</v>
      </c>
      <c r="D28" s="1">
        <v>1.2284999999999999</v>
      </c>
      <c r="E28" s="1">
        <f>ROUND(((((PROLINE!$C$5-PROLINE!$D$5)/LN((PROLINE!$C$5-PROLINE!$E$5)/(PROLINE!$D$5-PROLINE!$E$5)))/((75-65)/LN((75-20)/(65-20))))^D28),2)</f>
        <v>1</v>
      </c>
      <c r="F28" s="1">
        <f t="shared" si="0"/>
        <v>640</v>
      </c>
      <c r="G28" s="1">
        <v>17</v>
      </c>
      <c r="H28" s="1">
        <f t="shared" si="2"/>
        <v>22</v>
      </c>
    </row>
    <row r="29" spans="1:8" x14ac:dyDescent="0.2">
      <c r="A29" s="1" t="s">
        <v>432</v>
      </c>
      <c r="B29" s="1">
        <f t="shared" si="1"/>
        <v>563</v>
      </c>
      <c r="C29" s="1">
        <v>676</v>
      </c>
      <c r="D29" s="1">
        <v>1.2245999999999999</v>
      </c>
      <c r="E29" s="1">
        <f>ROUND(((((PROLINE!$C$5-PROLINE!$D$5)/LN((PROLINE!$C$5-PROLINE!$E$5)/(PROLINE!$D$5-PROLINE!$E$5)))/((75-65)/LN((75-20)/(65-20))))^D29),2)</f>
        <v>1</v>
      </c>
      <c r="F29" s="1">
        <f t="shared" si="0"/>
        <v>676</v>
      </c>
      <c r="G29" s="1">
        <v>18</v>
      </c>
      <c r="H29" s="1">
        <f t="shared" si="2"/>
        <v>24</v>
      </c>
    </row>
    <row r="30" spans="1:8" x14ac:dyDescent="0.2">
      <c r="A30" s="1" t="s">
        <v>433</v>
      </c>
      <c r="B30" s="1">
        <f t="shared" si="1"/>
        <v>611</v>
      </c>
      <c r="C30" s="1">
        <v>710</v>
      </c>
      <c r="D30" s="1">
        <v>1.2256</v>
      </c>
      <c r="E30" s="1">
        <f>ROUND(((((PROLINE!$C$5-PROLINE!$D$5)/LN((PROLINE!$C$5-PROLINE!$E$5)/(PROLINE!$D$5-PROLINE!$E$5)))/((75-65)/LN((75-20)/(65-20))))^D30),2)</f>
        <v>1</v>
      </c>
      <c r="F30" s="1">
        <f t="shared" si="0"/>
        <v>710</v>
      </c>
      <c r="G30" s="1">
        <v>19</v>
      </c>
      <c r="H30" s="1">
        <f t="shared" si="2"/>
        <v>26</v>
      </c>
    </row>
    <row r="31" spans="1:8" x14ac:dyDescent="0.2">
      <c r="A31" s="1" t="s">
        <v>434</v>
      </c>
      <c r="B31" s="1">
        <f t="shared" si="1"/>
        <v>659</v>
      </c>
      <c r="C31" s="1">
        <v>743</v>
      </c>
      <c r="D31" s="1">
        <v>1.2265999999999999</v>
      </c>
      <c r="E31" s="1">
        <f>ROUND(((((PROLINE!$C$5-PROLINE!$D$5)/LN((PROLINE!$C$5-PROLINE!$E$5)/(PROLINE!$D$5-PROLINE!$E$5)))/((75-65)/LN((75-20)/(65-20))))^D31),2)</f>
        <v>1</v>
      </c>
      <c r="F31" s="1">
        <f t="shared" si="0"/>
        <v>743</v>
      </c>
      <c r="G31" s="1">
        <v>20</v>
      </c>
      <c r="H31" s="1">
        <f t="shared" si="2"/>
        <v>28</v>
      </c>
    </row>
  </sheetData>
  <pageMargins left="0.7" right="0.7" top="0.75" bottom="0.75" header="0.3" footer="0.3"/>
  <ignoredErrors>
    <ignoredError sqref="A13:A17" twoDigitTextYea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dimension ref="A1:Y89"/>
  <sheetViews>
    <sheetView topLeftCell="A3" workbookViewId="0">
      <selection activeCell="C4" sqref="C4"/>
    </sheetView>
  </sheetViews>
  <sheetFormatPr defaultRowHeight="11.25" x14ac:dyDescent="0.2"/>
  <cols>
    <col min="1" max="1" width="15.625" style="1" customWidth="1"/>
    <col min="2" max="21" width="6.625" style="1" customWidth="1"/>
    <col min="22" max="16384" width="9" style="1"/>
  </cols>
  <sheetData>
    <row r="1" spans="1:25" s="13" customFormat="1" ht="21" x14ac:dyDescent="0.35">
      <c r="A1" s="13" t="s">
        <v>517</v>
      </c>
      <c r="O1" s="14"/>
      <c r="P1" s="14"/>
      <c r="Q1" s="14"/>
      <c r="R1" s="14"/>
      <c r="S1" s="14"/>
      <c r="T1" s="14"/>
      <c r="U1" s="14"/>
      <c r="V1" s="14"/>
      <c r="W1" s="14"/>
      <c r="X1" s="14"/>
      <c r="Y1" s="14"/>
    </row>
    <row r="3" spans="1:25" x14ac:dyDescent="0.2">
      <c r="A3" s="2" t="s">
        <v>449</v>
      </c>
      <c r="B3" s="1">
        <v>90</v>
      </c>
      <c r="C3" s="1">
        <v>85</v>
      </c>
      <c r="D3" s="1">
        <v>80</v>
      </c>
      <c r="E3" s="1">
        <v>75</v>
      </c>
      <c r="F3" s="1">
        <v>70</v>
      </c>
      <c r="G3" s="1">
        <v>65</v>
      </c>
      <c r="H3" s="1">
        <v>60</v>
      </c>
      <c r="I3" s="1">
        <v>55</v>
      </c>
      <c r="J3" s="1">
        <v>50</v>
      </c>
      <c r="K3" s="1">
        <v>45</v>
      </c>
      <c r="L3" s="1">
        <v>40</v>
      </c>
    </row>
    <row r="4" spans="1:25" x14ac:dyDescent="0.2">
      <c r="A4" s="2" t="s">
        <v>448</v>
      </c>
      <c r="B4" s="1">
        <v>80</v>
      </c>
      <c r="C4" s="1">
        <v>75</v>
      </c>
      <c r="D4" s="1">
        <v>70</v>
      </c>
      <c r="E4" s="1">
        <v>65</v>
      </c>
      <c r="F4" s="1">
        <v>60</v>
      </c>
      <c r="G4" s="1">
        <v>55</v>
      </c>
      <c r="H4" s="1">
        <v>50</v>
      </c>
      <c r="I4" s="1">
        <v>45</v>
      </c>
      <c r="J4" s="1">
        <v>40</v>
      </c>
      <c r="K4" s="1">
        <v>35</v>
      </c>
      <c r="L4" s="1">
        <v>30</v>
      </c>
    </row>
    <row r="5" spans="1:25" x14ac:dyDescent="0.2">
      <c r="A5" s="2" t="s">
        <v>447</v>
      </c>
      <c r="B5" s="1">
        <v>30</v>
      </c>
      <c r="C5" s="1">
        <v>28</v>
      </c>
      <c r="D5" s="1">
        <v>25</v>
      </c>
      <c r="E5" s="1">
        <v>20</v>
      </c>
    </row>
    <row r="6" spans="1:25" x14ac:dyDescent="0.2">
      <c r="A6" s="2" t="s">
        <v>435</v>
      </c>
      <c r="B6" s="1">
        <v>400</v>
      </c>
    </row>
    <row r="7" spans="1:25" x14ac:dyDescent="0.2">
      <c r="A7" s="2" t="s">
        <v>437</v>
      </c>
      <c r="B7" s="1">
        <v>6000</v>
      </c>
    </row>
    <row r="8" spans="1:25" x14ac:dyDescent="0.2">
      <c r="A8" s="2" t="s">
        <v>524</v>
      </c>
      <c r="B8" s="1">
        <v>3200</v>
      </c>
    </row>
    <row r="9" spans="1:25" x14ac:dyDescent="0.2">
      <c r="A9" s="2" t="s">
        <v>525</v>
      </c>
      <c r="B9" s="1">
        <f>+B7-B8</f>
        <v>2800</v>
      </c>
    </row>
    <row r="10" spans="1:25" x14ac:dyDescent="0.2">
      <c r="A10" s="2" t="s">
        <v>436</v>
      </c>
      <c r="B10" s="1">
        <f>+A21</f>
        <v>70</v>
      </c>
      <c r="C10" s="1">
        <f>+A22</f>
        <v>140</v>
      </c>
      <c r="D10" s="1">
        <f>+A23</f>
        <v>210</v>
      </c>
      <c r="E10" s="1">
        <f>+A24</f>
        <v>280</v>
      </c>
      <c r="F10" s="1">
        <f>+A25</f>
        <v>350</v>
      </c>
      <c r="G10" s="1">
        <f>+A26</f>
        <v>420</v>
      </c>
      <c r="H10" s="1">
        <f>+A27</f>
        <v>490</v>
      </c>
      <c r="I10" s="1">
        <f>+A28</f>
        <v>560</v>
      </c>
      <c r="J10" s="1">
        <f>+A29</f>
        <v>630</v>
      </c>
      <c r="K10" s="1">
        <f>+A30</f>
        <v>700</v>
      </c>
      <c r="L10" s="1">
        <f>+A31</f>
        <v>770</v>
      </c>
      <c r="M10" s="1">
        <f>+A32</f>
        <v>840</v>
      </c>
      <c r="N10" s="1">
        <f>+A33</f>
        <v>910</v>
      </c>
      <c r="O10" s="1">
        <f>+A34</f>
        <v>980</v>
      </c>
    </row>
    <row r="11" spans="1:25" x14ac:dyDescent="0.2">
      <c r="A11" s="2" t="s">
        <v>473</v>
      </c>
    </row>
    <row r="12" spans="1:25" x14ac:dyDescent="0.2">
      <c r="A12" s="2" t="s">
        <v>415</v>
      </c>
      <c r="B12" s="1">
        <f>ROUND(((((CONVECTOR_RADIATOR!$C$5-CONVECTOR_RADIATOR!$D$5)/LN((CONVECTOR_RADIATOR!$C$5-CONVECTOR_RADIATOR!$E$5)/(CONVECTOR_RADIATOR!$D$5-CONVECTOR_RADIATOR!$E$5)))/((75-65)/LN((75-20)/(65-20))))^1.2),10)</f>
        <v>1</v>
      </c>
    </row>
    <row r="13" spans="1:25" x14ac:dyDescent="0.2">
      <c r="A13" s="2" t="s">
        <v>450</v>
      </c>
      <c r="B13" s="125">
        <f>IF(CONVECTOR_RADIATOR!$B$5="Watt",1,3.412)</f>
        <v>1</v>
      </c>
      <c r="K13" s="10"/>
    </row>
    <row r="17" spans="1:21" x14ac:dyDescent="0.2">
      <c r="A17" s="1" t="s">
        <v>518</v>
      </c>
      <c r="B17" s="1" t="s">
        <v>519</v>
      </c>
      <c r="D17" s="1" t="s">
        <v>520</v>
      </c>
      <c r="G17" s="1" t="s">
        <v>521</v>
      </c>
      <c r="M17" s="1" t="s">
        <v>522</v>
      </c>
      <c r="S17" s="1" t="s">
        <v>523</v>
      </c>
    </row>
    <row r="18" spans="1:21" x14ac:dyDescent="0.2">
      <c r="A18" s="1" t="s">
        <v>413</v>
      </c>
      <c r="C18" s="1" t="s">
        <v>491</v>
      </c>
      <c r="D18" s="1" t="s">
        <v>491</v>
      </c>
      <c r="E18" s="1" t="s">
        <v>492</v>
      </c>
      <c r="F18" s="1" t="s">
        <v>493</v>
      </c>
      <c r="G18" s="1" t="s">
        <v>493</v>
      </c>
      <c r="H18" s="1" t="s">
        <v>494</v>
      </c>
      <c r="I18" s="1" t="s">
        <v>495</v>
      </c>
      <c r="J18" s="1" t="s">
        <v>496</v>
      </c>
      <c r="K18" s="1" t="s">
        <v>497</v>
      </c>
      <c r="L18" s="1" t="s">
        <v>498</v>
      </c>
      <c r="M18" s="1" t="s">
        <v>498</v>
      </c>
      <c r="N18" s="1" t="s">
        <v>499</v>
      </c>
      <c r="O18" s="1" t="s">
        <v>500</v>
      </c>
      <c r="P18" s="1" t="s">
        <v>501</v>
      </c>
      <c r="Q18" s="1" t="s">
        <v>502</v>
      </c>
      <c r="R18" s="1" t="s">
        <v>503</v>
      </c>
      <c r="S18" s="1" t="s">
        <v>503</v>
      </c>
      <c r="T18" s="1" t="s">
        <v>504</v>
      </c>
      <c r="U18" s="1" t="s">
        <v>505</v>
      </c>
    </row>
    <row r="19" spans="1:21" x14ac:dyDescent="0.2">
      <c r="C19" s="1" t="s">
        <v>506</v>
      </c>
      <c r="D19" s="1" t="s">
        <v>507</v>
      </c>
      <c r="E19" s="1" t="s">
        <v>508</v>
      </c>
      <c r="F19" s="1" t="s">
        <v>506</v>
      </c>
      <c r="G19" s="1" t="s">
        <v>507</v>
      </c>
      <c r="H19" s="1" t="s">
        <v>508</v>
      </c>
      <c r="I19" s="1" t="s">
        <v>509</v>
      </c>
      <c r="J19" s="1" t="s">
        <v>508</v>
      </c>
      <c r="K19" s="1" t="s">
        <v>510</v>
      </c>
      <c r="L19" s="1" t="s">
        <v>506</v>
      </c>
      <c r="M19" s="1" t="s">
        <v>511</v>
      </c>
      <c r="N19" s="1" t="s">
        <v>506</v>
      </c>
      <c r="O19" s="1" t="s">
        <v>508</v>
      </c>
      <c r="P19" s="1" t="s">
        <v>509</v>
      </c>
      <c r="Q19" s="1" t="s">
        <v>510</v>
      </c>
      <c r="R19" s="1" t="s">
        <v>506</v>
      </c>
      <c r="S19" s="1" t="s">
        <v>511</v>
      </c>
      <c r="T19" s="1" t="s">
        <v>506</v>
      </c>
      <c r="U19" s="1" t="s">
        <v>509</v>
      </c>
    </row>
    <row r="20" spans="1:21" x14ac:dyDescent="0.2">
      <c r="A20" s="1" t="s">
        <v>512</v>
      </c>
      <c r="B20" s="1" t="s">
        <v>513</v>
      </c>
      <c r="C20" s="1">
        <v>10</v>
      </c>
      <c r="D20" s="1">
        <v>10</v>
      </c>
      <c r="E20" s="1">
        <v>10</v>
      </c>
      <c r="F20" s="1">
        <v>11</v>
      </c>
      <c r="G20" s="1">
        <v>11</v>
      </c>
      <c r="H20" s="1">
        <v>11</v>
      </c>
      <c r="I20" s="1">
        <v>12</v>
      </c>
      <c r="J20" s="1">
        <v>12</v>
      </c>
      <c r="K20" s="1">
        <v>20</v>
      </c>
      <c r="L20" s="1">
        <v>20</v>
      </c>
      <c r="M20" s="1">
        <v>20</v>
      </c>
      <c r="N20" s="1">
        <v>21</v>
      </c>
      <c r="O20" s="1">
        <v>21</v>
      </c>
      <c r="P20" s="1">
        <v>22</v>
      </c>
      <c r="Q20" s="1">
        <v>30</v>
      </c>
      <c r="R20" s="1">
        <v>30</v>
      </c>
      <c r="S20" s="1">
        <v>30</v>
      </c>
      <c r="T20" s="1">
        <v>31</v>
      </c>
      <c r="U20" s="1">
        <v>32</v>
      </c>
    </row>
    <row r="21" spans="1:21" x14ac:dyDescent="0.2">
      <c r="A21" s="1">
        <v>70</v>
      </c>
      <c r="C21" s="1">
        <v>108</v>
      </c>
      <c r="D21" s="1">
        <v>105</v>
      </c>
      <c r="E21" s="1">
        <v>94</v>
      </c>
      <c r="F21" s="1">
        <v>202</v>
      </c>
      <c r="G21" s="1">
        <v>194</v>
      </c>
      <c r="H21" s="1">
        <v>188.6</v>
      </c>
      <c r="I21" s="1">
        <v>281</v>
      </c>
      <c r="J21" s="1">
        <v>265.68</v>
      </c>
      <c r="K21" s="1">
        <v>270</v>
      </c>
      <c r="L21" s="1">
        <v>392</v>
      </c>
      <c r="M21" s="1">
        <v>376</v>
      </c>
      <c r="N21" s="1">
        <v>477</v>
      </c>
      <c r="O21" s="1">
        <v>451</v>
      </c>
      <c r="P21" s="1">
        <v>553</v>
      </c>
      <c r="Q21" s="1">
        <v>430</v>
      </c>
      <c r="R21" s="1">
        <v>672</v>
      </c>
      <c r="S21" s="1">
        <v>622</v>
      </c>
      <c r="T21" s="1">
        <v>745</v>
      </c>
      <c r="U21" s="1">
        <v>828</v>
      </c>
    </row>
    <row r="22" spans="1:21" x14ac:dyDescent="0.2">
      <c r="A22" s="1">
        <f>+A21+70</f>
        <v>140</v>
      </c>
      <c r="C22" s="1">
        <v>184</v>
      </c>
      <c r="D22" s="1">
        <v>179</v>
      </c>
      <c r="E22" s="1">
        <v>148</v>
      </c>
      <c r="F22" s="1">
        <v>326</v>
      </c>
      <c r="G22" s="1">
        <v>313</v>
      </c>
      <c r="H22" s="1">
        <v>296.83999999999997</v>
      </c>
      <c r="I22" s="1">
        <v>445</v>
      </c>
      <c r="J22" s="1">
        <v>421.48</v>
      </c>
      <c r="K22" s="1">
        <v>402</v>
      </c>
      <c r="L22" s="1">
        <v>601</v>
      </c>
      <c r="M22" s="1">
        <v>573</v>
      </c>
      <c r="N22" s="1">
        <v>738</v>
      </c>
      <c r="O22" s="1">
        <v>707.66</v>
      </c>
      <c r="P22" s="1">
        <v>864</v>
      </c>
      <c r="Q22" s="1">
        <v>616</v>
      </c>
      <c r="R22" s="1">
        <v>1043</v>
      </c>
      <c r="S22" s="1">
        <v>978</v>
      </c>
      <c r="T22" s="1">
        <v>1165</v>
      </c>
      <c r="U22" s="1">
        <v>1295</v>
      </c>
    </row>
    <row r="23" spans="1:21" x14ac:dyDescent="0.2">
      <c r="A23" s="1">
        <f t="shared" ref="A23:A34" si="0">+A22+70</f>
        <v>210</v>
      </c>
      <c r="C23" s="1">
        <v>252</v>
      </c>
      <c r="D23" s="1">
        <v>245</v>
      </c>
      <c r="E23" s="1">
        <v>208</v>
      </c>
      <c r="F23" s="1">
        <v>434</v>
      </c>
      <c r="G23" s="1">
        <v>417</v>
      </c>
      <c r="H23" s="1">
        <v>366.54</v>
      </c>
      <c r="I23" s="1">
        <v>581</v>
      </c>
      <c r="J23" s="1">
        <v>493.64</v>
      </c>
      <c r="K23" s="1">
        <v>531</v>
      </c>
      <c r="L23" s="1">
        <v>791</v>
      </c>
      <c r="M23" s="1">
        <v>753</v>
      </c>
      <c r="N23" s="1">
        <v>962</v>
      </c>
      <c r="O23" s="1">
        <v>814.26</v>
      </c>
      <c r="P23" s="1">
        <v>1127</v>
      </c>
      <c r="Q23" s="1">
        <v>810</v>
      </c>
      <c r="R23" s="1">
        <v>1339</v>
      </c>
      <c r="S23" s="1">
        <v>1265</v>
      </c>
      <c r="T23" s="1">
        <v>1500</v>
      </c>
      <c r="U23" s="1">
        <v>1679</v>
      </c>
    </row>
    <row r="24" spans="1:21" x14ac:dyDescent="0.2">
      <c r="A24" s="1">
        <f t="shared" si="0"/>
        <v>280</v>
      </c>
      <c r="C24" s="1">
        <v>315</v>
      </c>
      <c r="D24" s="1">
        <v>306</v>
      </c>
      <c r="E24" s="1">
        <v>252</v>
      </c>
      <c r="F24" s="1">
        <v>531</v>
      </c>
      <c r="G24" s="1">
        <v>511</v>
      </c>
      <c r="H24" s="1">
        <v>443.62</v>
      </c>
      <c r="I24" s="1">
        <v>713</v>
      </c>
      <c r="J24" s="1">
        <v>610.9</v>
      </c>
      <c r="K24" s="1">
        <v>662</v>
      </c>
      <c r="L24" s="1">
        <v>963</v>
      </c>
      <c r="M24" s="1">
        <v>919</v>
      </c>
      <c r="N24" s="1">
        <v>1162</v>
      </c>
      <c r="O24" s="1">
        <v>985.64</v>
      </c>
      <c r="P24" s="1">
        <v>1374</v>
      </c>
      <c r="Q24" s="1">
        <v>1041</v>
      </c>
      <c r="R24" s="1">
        <v>1581</v>
      </c>
      <c r="S24" s="1">
        <v>1473</v>
      </c>
      <c r="T24" s="1">
        <v>1773</v>
      </c>
      <c r="U24" s="1">
        <v>2008</v>
      </c>
    </row>
    <row r="25" spans="1:21" x14ac:dyDescent="0.2">
      <c r="A25" s="1">
        <f t="shared" si="0"/>
        <v>350</v>
      </c>
      <c r="B25" s="1">
        <v>280</v>
      </c>
      <c r="C25" s="1">
        <v>393</v>
      </c>
      <c r="D25" s="1">
        <v>382</v>
      </c>
      <c r="E25" s="1">
        <v>322</v>
      </c>
      <c r="F25" s="1">
        <v>589</v>
      </c>
      <c r="G25" s="1">
        <v>566</v>
      </c>
      <c r="H25" s="1">
        <v>482.98</v>
      </c>
      <c r="I25" s="1">
        <v>857</v>
      </c>
      <c r="J25" s="1">
        <v>702.74</v>
      </c>
      <c r="K25" s="1">
        <v>774</v>
      </c>
      <c r="L25" s="1">
        <v>1107</v>
      </c>
      <c r="M25" s="1">
        <v>1054</v>
      </c>
      <c r="N25" s="1">
        <v>1303</v>
      </c>
      <c r="O25" s="1">
        <v>1068.46</v>
      </c>
      <c r="P25" s="1">
        <v>1630</v>
      </c>
      <c r="Q25" s="1">
        <v>1221</v>
      </c>
      <c r="R25" s="1">
        <v>1892</v>
      </c>
      <c r="S25" s="1">
        <v>1768</v>
      </c>
      <c r="T25" s="1">
        <v>2161</v>
      </c>
      <c r="U25" s="1">
        <v>2385</v>
      </c>
    </row>
    <row r="26" spans="1:21" x14ac:dyDescent="0.2">
      <c r="A26" s="1">
        <f t="shared" si="0"/>
        <v>420</v>
      </c>
      <c r="B26" s="1">
        <v>420</v>
      </c>
      <c r="C26" s="1">
        <v>468</v>
      </c>
      <c r="D26" s="1">
        <v>454</v>
      </c>
      <c r="E26" s="1">
        <v>384</v>
      </c>
      <c r="F26" s="1">
        <v>650</v>
      </c>
      <c r="G26" s="1">
        <v>625</v>
      </c>
      <c r="H26" s="1">
        <v>533</v>
      </c>
      <c r="I26" s="1">
        <v>985</v>
      </c>
      <c r="J26" s="1">
        <v>807.7</v>
      </c>
      <c r="K26" s="1">
        <v>877</v>
      </c>
      <c r="L26" s="1">
        <v>1218</v>
      </c>
      <c r="M26" s="1">
        <v>1160</v>
      </c>
      <c r="N26" s="1">
        <v>1400</v>
      </c>
      <c r="O26" s="1">
        <v>1148</v>
      </c>
      <c r="P26" s="1">
        <v>1818</v>
      </c>
      <c r="Q26" s="1">
        <v>1386</v>
      </c>
      <c r="R26" s="1">
        <v>2148</v>
      </c>
      <c r="S26" s="1">
        <v>2007</v>
      </c>
      <c r="T26" s="1">
        <v>2507</v>
      </c>
      <c r="U26" s="1">
        <v>2731</v>
      </c>
    </row>
    <row r="27" spans="1:21" x14ac:dyDescent="0.2">
      <c r="A27" s="1">
        <f t="shared" si="0"/>
        <v>490</v>
      </c>
      <c r="B27" s="1">
        <v>420</v>
      </c>
      <c r="C27" s="1">
        <v>538</v>
      </c>
      <c r="D27" s="1">
        <v>522</v>
      </c>
      <c r="E27" s="1">
        <v>441</v>
      </c>
      <c r="F27" s="1">
        <v>710</v>
      </c>
      <c r="G27" s="1">
        <v>683</v>
      </c>
      <c r="H27" s="1">
        <v>582.20000000000005</v>
      </c>
      <c r="I27" s="1">
        <v>1113</v>
      </c>
      <c r="J27" s="1">
        <v>912.66</v>
      </c>
      <c r="K27" s="1">
        <v>965</v>
      </c>
      <c r="L27" s="1">
        <v>1369</v>
      </c>
      <c r="M27" s="1">
        <v>1304</v>
      </c>
      <c r="N27" s="1">
        <v>1541</v>
      </c>
      <c r="O27" s="1">
        <v>1263.6199999999999</v>
      </c>
      <c r="P27" s="1">
        <v>2027</v>
      </c>
      <c r="Q27" s="1">
        <v>1559</v>
      </c>
      <c r="R27" s="1">
        <v>2427</v>
      </c>
      <c r="S27" s="1">
        <v>2268</v>
      </c>
      <c r="T27" s="1">
        <v>2895</v>
      </c>
      <c r="U27" s="1">
        <v>3113</v>
      </c>
    </row>
    <row r="28" spans="1:21" x14ac:dyDescent="0.2">
      <c r="A28" s="1">
        <f t="shared" si="0"/>
        <v>560</v>
      </c>
      <c r="B28" s="1">
        <v>560</v>
      </c>
      <c r="C28" s="1">
        <v>607</v>
      </c>
      <c r="D28" s="1">
        <v>589</v>
      </c>
      <c r="E28" s="1">
        <v>498</v>
      </c>
      <c r="F28" s="1">
        <v>770</v>
      </c>
      <c r="G28" s="1">
        <v>740</v>
      </c>
      <c r="H28" s="1">
        <v>631.4</v>
      </c>
      <c r="I28" s="1">
        <v>1247</v>
      </c>
      <c r="J28" s="1">
        <v>1022.54</v>
      </c>
      <c r="K28" s="1">
        <v>1061</v>
      </c>
      <c r="L28" s="1">
        <v>1521</v>
      </c>
      <c r="M28" s="1">
        <v>1449</v>
      </c>
      <c r="N28" s="1">
        <v>1684</v>
      </c>
      <c r="O28" s="1">
        <v>1380.88</v>
      </c>
      <c r="P28" s="1">
        <v>2250</v>
      </c>
      <c r="Q28" s="1">
        <v>1739</v>
      </c>
      <c r="R28" s="1">
        <v>2718</v>
      </c>
      <c r="S28" s="1">
        <v>2540</v>
      </c>
      <c r="T28" s="1">
        <v>3315</v>
      </c>
      <c r="U28" s="1">
        <v>3549</v>
      </c>
    </row>
    <row r="29" spans="1:21" x14ac:dyDescent="0.2">
      <c r="A29" s="1">
        <f t="shared" si="0"/>
        <v>630</v>
      </c>
      <c r="B29" s="1">
        <v>560</v>
      </c>
      <c r="C29" s="1">
        <v>678</v>
      </c>
      <c r="D29" s="1">
        <v>658</v>
      </c>
      <c r="E29" s="1">
        <v>556</v>
      </c>
      <c r="F29" s="1">
        <v>823</v>
      </c>
      <c r="G29" s="1">
        <v>791</v>
      </c>
      <c r="H29" s="1">
        <v>674.86</v>
      </c>
      <c r="I29" s="1">
        <v>1372</v>
      </c>
      <c r="J29" s="1">
        <v>1125.04</v>
      </c>
      <c r="K29" s="1">
        <v>1157</v>
      </c>
      <c r="L29" s="1">
        <v>1699</v>
      </c>
      <c r="M29" s="1">
        <v>1618</v>
      </c>
      <c r="N29" s="1">
        <v>1844</v>
      </c>
      <c r="O29" s="1">
        <v>1512.08</v>
      </c>
      <c r="P29" s="1">
        <v>2475</v>
      </c>
      <c r="Q29" s="1">
        <v>1912</v>
      </c>
      <c r="R29" s="1">
        <v>3044</v>
      </c>
      <c r="S29" s="1">
        <v>2845</v>
      </c>
      <c r="T29" s="1">
        <v>3763</v>
      </c>
      <c r="U29" s="1">
        <v>3993</v>
      </c>
    </row>
    <row r="30" spans="1:21" x14ac:dyDescent="0.2">
      <c r="A30" s="1">
        <f t="shared" si="0"/>
        <v>700</v>
      </c>
      <c r="B30" s="1">
        <v>560</v>
      </c>
      <c r="C30" s="1">
        <v>744</v>
      </c>
      <c r="D30" s="1">
        <v>722</v>
      </c>
      <c r="E30" s="1">
        <v>599</v>
      </c>
      <c r="F30" s="1">
        <v>873</v>
      </c>
      <c r="G30" s="1">
        <v>839</v>
      </c>
      <c r="H30" s="1">
        <v>715.86</v>
      </c>
      <c r="I30" s="1">
        <v>1509</v>
      </c>
      <c r="J30" s="1">
        <v>1237.3800000000001</v>
      </c>
      <c r="K30" s="1">
        <v>1272</v>
      </c>
      <c r="L30" s="1">
        <v>2046</v>
      </c>
      <c r="M30" s="1">
        <v>1949</v>
      </c>
      <c r="N30" s="1">
        <v>2006</v>
      </c>
      <c r="O30" s="1">
        <v>1644.92</v>
      </c>
      <c r="P30" s="1">
        <v>2710</v>
      </c>
      <c r="Q30" s="1">
        <v>2094</v>
      </c>
      <c r="R30" s="1">
        <v>3394</v>
      </c>
      <c r="S30" s="1">
        <v>3172</v>
      </c>
      <c r="T30" s="1">
        <v>4252</v>
      </c>
      <c r="U30" s="1">
        <v>4432</v>
      </c>
    </row>
    <row r="31" spans="1:21" x14ac:dyDescent="0.2">
      <c r="A31" s="1">
        <f t="shared" si="0"/>
        <v>770</v>
      </c>
      <c r="C31" s="1">
        <v>811</v>
      </c>
      <c r="D31" s="1">
        <v>787</v>
      </c>
      <c r="E31" s="1">
        <v>665</v>
      </c>
      <c r="F31" s="1">
        <v>925</v>
      </c>
      <c r="G31" s="1">
        <v>889</v>
      </c>
      <c r="H31" s="1">
        <v>758.5</v>
      </c>
      <c r="I31" s="1">
        <v>1638</v>
      </c>
      <c r="J31" s="1">
        <v>1343.16</v>
      </c>
      <c r="K31" s="1">
        <v>1399</v>
      </c>
      <c r="L31" s="1">
        <v>2220</v>
      </c>
      <c r="M31" s="1">
        <v>2114</v>
      </c>
      <c r="N31" s="1">
        <v>2167</v>
      </c>
      <c r="O31" s="1">
        <v>1776.94</v>
      </c>
      <c r="P31" s="1">
        <v>2967</v>
      </c>
      <c r="Q31" s="1">
        <v>2272</v>
      </c>
      <c r="R31" s="1">
        <v>3733</v>
      </c>
      <c r="S31" s="1">
        <v>3489</v>
      </c>
      <c r="T31" s="1">
        <v>4783</v>
      </c>
      <c r="U31" s="1">
        <v>4875</v>
      </c>
    </row>
    <row r="32" spans="1:21" x14ac:dyDescent="0.2">
      <c r="A32" s="1">
        <f t="shared" si="0"/>
        <v>840</v>
      </c>
      <c r="C32" s="1">
        <v>880</v>
      </c>
      <c r="D32" s="1">
        <v>854</v>
      </c>
      <c r="E32" s="1">
        <v>704</v>
      </c>
      <c r="F32" s="1">
        <v>981</v>
      </c>
      <c r="G32" s="1">
        <v>943</v>
      </c>
      <c r="H32" s="1">
        <v>804.42</v>
      </c>
      <c r="I32" s="1">
        <v>1766</v>
      </c>
      <c r="J32" s="1">
        <v>1448.12</v>
      </c>
      <c r="K32" s="1">
        <v>1526</v>
      </c>
      <c r="L32" s="1">
        <v>2409</v>
      </c>
      <c r="M32" s="1">
        <v>2294</v>
      </c>
      <c r="N32" s="1">
        <v>2339</v>
      </c>
      <c r="O32" s="1">
        <v>1917.98</v>
      </c>
      <c r="P32" s="1">
        <v>3219</v>
      </c>
      <c r="Q32" s="1">
        <v>2443</v>
      </c>
      <c r="R32" s="1">
        <v>4070</v>
      </c>
      <c r="S32" s="1">
        <v>3804</v>
      </c>
      <c r="T32" s="1">
        <v>5310</v>
      </c>
      <c r="U32" s="1">
        <v>5363</v>
      </c>
    </row>
    <row r="33" spans="1:21" x14ac:dyDescent="0.2">
      <c r="A33" s="1">
        <f t="shared" si="0"/>
        <v>910</v>
      </c>
      <c r="C33" s="1">
        <v>955</v>
      </c>
      <c r="D33" s="1">
        <v>927</v>
      </c>
      <c r="E33" s="1">
        <v>783</v>
      </c>
      <c r="F33" s="1">
        <v>1040</v>
      </c>
      <c r="G33" s="1">
        <v>1000</v>
      </c>
      <c r="H33" s="1">
        <v>852.8</v>
      </c>
      <c r="I33" s="1">
        <v>1893</v>
      </c>
      <c r="J33" s="1">
        <v>1552.26</v>
      </c>
      <c r="K33" s="1">
        <v>1663</v>
      </c>
      <c r="L33" s="1">
        <v>2601</v>
      </c>
      <c r="M33" s="1">
        <v>2477</v>
      </c>
      <c r="N33" s="1">
        <v>2515</v>
      </c>
      <c r="O33" s="1">
        <v>2062.3000000000002</v>
      </c>
      <c r="P33" s="1">
        <v>3461</v>
      </c>
      <c r="Q33" s="1">
        <v>2626</v>
      </c>
      <c r="R33" s="1">
        <v>4436</v>
      </c>
      <c r="S33" s="1">
        <v>4146</v>
      </c>
      <c r="T33" s="1">
        <v>5841</v>
      </c>
      <c r="U33" s="1">
        <v>5845</v>
      </c>
    </row>
    <row r="34" spans="1:21" x14ac:dyDescent="0.2">
      <c r="A34" s="1">
        <f t="shared" si="0"/>
        <v>980</v>
      </c>
      <c r="C34" s="1">
        <v>1031</v>
      </c>
      <c r="D34" s="1">
        <v>1001</v>
      </c>
      <c r="E34" s="1">
        <v>825</v>
      </c>
      <c r="F34" s="1">
        <v>1097</v>
      </c>
      <c r="G34" s="1">
        <v>1055</v>
      </c>
      <c r="H34" s="1">
        <v>899.54</v>
      </c>
      <c r="I34" s="1">
        <v>2018</v>
      </c>
      <c r="J34" s="1">
        <v>1654.76</v>
      </c>
      <c r="K34" s="1">
        <v>1796</v>
      </c>
      <c r="L34" s="1">
        <v>2796</v>
      </c>
      <c r="M34" s="1">
        <v>2663</v>
      </c>
      <c r="N34" s="1">
        <v>2691</v>
      </c>
      <c r="O34" s="1">
        <v>2206.62</v>
      </c>
      <c r="P34" s="1">
        <v>3686</v>
      </c>
      <c r="Q34" s="1">
        <v>2809</v>
      </c>
      <c r="R34" s="1">
        <v>4835</v>
      </c>
      <c r="S34" s="1">
        <v>4519</v>
      </c>
      <c r="T34" s="1">
        <v>6366</v>
      </c>
      <c r="U34" s="1">
        <v>6371</v>
      </c>
    </row>
    <row r="35" spans="1:21" x14ac:dyDescent="0.2">
      <c r="A35" s="1" t="s">
        <v>453</v>
      </c>
      <c r="C35" s="1">
        <v>3</v>
      </c>
      <c r="D35" s="1">
        <v>4</v>
      </c>
      <c r="E35" s="1">
        <v>5</v>
      </c>
      <c r="F35" s="1">
        <v>6</v>
      </c>
      <c r="G35" s="1">
        <v>7</v>
      </c>
      <c r="H35" s="1">
        <v>8</v>
      </c>
      <c r="I35" s="1">
        <v>9</v>
      </c>
      <c r="J35" s="1">
        <v>10</v>
      </c>
      <c r="K35" s="1">
        <v>11</v>
      </c>
      <c r="L35" s="1">
        <v>12</v>
      </c>
      <c r="M35" s="1">
        <v>13</v>
      </c>
      <c r="N35" s="1">
        <v>14</v>
      </c>
      <c r="O35" s="1">
        <v>15</v>
      </c>
      <c r="P35" s="1">
        <v>16</v>
      </c>
      <c r="Q35" s="1">
        <v>17</v>
      </c>
      <c r="R35" s="1">
        <v>18</v>
      </c>
      <c r="S35" s="1">
        <v>19</v>
      </c>
      <c r="T35" s="1">
        <v>20</v>
      </c>
      <c r="U35" s="1">
        <v>21</v>
      </c>
    </row>
    <row r="37" spans="1:21" x14ac:dyDescent="0.2">
      <c r="A37" s="1" t="str">
        <f>CONVECTOR_RADIATOR!$B$5&amp;"/M @ "&amp;CONVECTOR_RADIATOR!$C$5&amp;"/"&amp;CONVECTOR_RADIATOR!$D$5&amp;"/"&amp;CONVECTOR_RADIATOR!$E$5</f>
        <v>Watt/M @ 75/65/20</v>
      </c>
      <c r="C37" s="1" t="str">
        <f>+C18</f>
        <v>1P0C</v>
      </c>
      <c r="D37" s="1" t="str">
        <f t="shared" ref="D37:U37" si="1">+D18</f>
        <v>1P0C</v>
      </c>
      <c r="E37" s="1" t="str">
        <f t="shared" si="1"/>
        <v>1P0C1F</v>
      </c>
      <c r="F37" s="1" t="str">
        <f t="shared" si="1"/>
        <v>1P1C</v>
      </c>
      <c r="G37" s="1" t="str">
        <f t="shared" si="1"/>
        <v>1P1C</v>
      </c>
      <c r="H37" s="1" t="str">
        <f t="shared" si="1"/>
        <v>1P1C1F</v>
      </c>
      <c r="I37" s="1" t="str">
        <f t="shared" si="1"/>
        <v>1P2C</v>
      </c>
      <c r="J37" s="1" t="str">
        <f t="shared" si="1"/>
        <v>1P2C1F</v>
      </c>
      <c r="K37" s="1" t="str">
        <f t="shared" si="1"/>
        <v>2P1C</v>
      </c>
      <c r="L37" s="1" t="str">
        <f t="shared" si="1"/>
        <v>2P2C</v>
      </c>
      <c r="M37" s="1" t="str">
        <f t="shared" si="1"/>
        <v>2P2C</v>
      </c>
      <c r="N37" s="1" t="str">
        <f t="shared" si="1"/>
        <v>2P3C</v>
      </c>
      <c r="O37" s="1" t="str">
        <f t="shared" si="1"/>
        <v>2P3C1F</v>
      </c>
      <c r="P37" s="1" t="str">
        <f t="shared" si="1"/>
        <v>2P4C</v>
      </c>
      <c r="Q37" s="1" t="str">
        <f t="shared" si="1"/>
        <v>3P2C</v>
      </c>
      <c r="R37" s="1" t="str">
        <f t="shared" si="1"/>
        <v>3P4C</v>
      </c>
      <c r="S37" s="1" t="str">
        <f t="shared" si="1"/>
        <v>3P4C</v>
      </c>
      <c r="T37" s="1" t="str">
        <f t="shared" si="1"/>
        <v>3P5C</v>
      </c>
      <c r="U37" s="1" t="str">
        <f t="shared" si="1"/>
        <v>3P6C</v>
      </c>
    </row>
    <row r="38" spans="1:21" x14ac:dyDescent="0.2">
      <c r="C38" s="1" t="str">
        <f>+C19</f>
        <v>CL/TL</v>
      </c>
      <c r="D38" s="1" t="str">
        <f t="shared" ref="D38:U38" si="2">+D19</f>
        <v>TX</v>
      </c>
      <c r="E38" s="1" t="str">
        <f t="shared" si="2"/>
        <v>TF</v>
      </c>
      <c r="F38" s="1" t="str">
        <f t="shared" si="2"/>
        <v>CL/TL</v>
      </c>
      <c r="G38" s="1" t="str">
        <f t="shared" si="2"/>
        <v>TX</v>
      </c>
      <c r="H38" s="1" t="str">
        <f t="shared" si="2"/>
        <v>TF</v>
      </c>
      <c r="I38" s="1" t="str">
        <f t="shared" si="2"/>
        <v>CL</v>
      </c>
      <c r="J38" s="1" t="str">
        <f t="shared" si="2"/>
        <v>TF</v>
      </c>
      <c r="K38" s="1" t="str">
        <f t="shared" si="2"/>
        <v>TS</v>
      </c>
      <c r="L38" s="1" t="str">
        <f t="shared" si="2"/>
        <v>CL/TL</v>
      </c>
      <c r="M38" s="1" t="str">
        <f t="shared" si="2"/>
        <v>CX/TX</v>
      </c>
      <c r="N38" s="1" t="str">
        <f t="shared" si="2"/>
        <v>CL/TL</v>
      </c>
      <c r="O38" s="1" t="str">
        <f t="shared" si="2"/>
        <v>TF</v>
      </c>
      <c r="P38" s="1" t="str">
        <f t="shared" si="2"/>
        <v>CL</v>
      </c>
      <c r="Q38" s="1" t="str">
        <f t="shared" si="2"/>
        <v>TS</v>
      </c>
      <c r="R38" s="1" t="str">
        <f t="shared" si="2"/>
        <v>CL/TL</v>
      </c>
      <c r="S38" s="1" t="str">
        <f t="shared" si="2"/>
        <v>CX/TX</v>
      </c>
      <c r="T38" s="1" t="str">
        <f t="shared" si="2"/>
        <v>CL/TL</v>
      </c>
      <c r="U38" s="1" t="str">
        <f t="shared" si="2"/>
        <v>CL</v>
      </c>
    </row>
    <row r="39" spans="1:21" x14ac:dyDescent="0.2">
      <c r="A39" s="1" t="str">
        <f>+A20</f>
        <v>Height</v>
      </c>
      <c r="B39" s="1" t="str">
        <f>+B20</f>
        <v>Fin</v>
      </c>
      <c r="C39" s="1">
        <f>+C20</f>
        <v>10</v>
      </c>
      <c r="D39" s="1">
        <f t="shared" ref="D39:U39" si="3">+D20</f>
        <v>10</v>
      </c>
      <c r="E39" s="1">
        <f t="shared" si="3"/>
        <v>10</v>
      </c>
      <c r="F39" s="1">
        <f t="shared" si="3"/>
        <v>11</v>
      </c>
      <c r="G39" s="1">
        <f t="shared" si="3"/>
        <v>11</v>
      </c>
      <c r="H39" s="1">
        <f t="shared" si="3"/>
        <v>11</v>
      </c>
      <c r="I39" s="1">
        <f t="shared" si="3"/>
        <v>12</v>
      </c>
      <c r="J39" s="1">
        <f t="shared" si="3"/>
        <v>12</v>
      </c>
      <c r="K39" s="1">
        <f t="shared" si="3"/>
        <v>20</v>
      </c>
      <c r="L39" s="1">
        <f t="shared" si="3"/>
        <v>20</v>
      </c>
      <c r="M39" s="1">
        <f t="shared" si="3"/>
        <v>20</v>
      </c>
      <c r="N39" s="1">
        <f t="shared" si="3"/>
        <v>21</v>
      </c>
      <c r="O39" s="1">
        <f t="shared" si="3"/>
        <v>21</v>
      </c>
      <c r="P39" s="1">
        <f t="shared" si="3"/>
        <v>22</v>
      </c>
      <c r="Q39" s="1">
        <f t="shared" si="3"/>
        <v>30</v>
      </c>
      <c r="R39" s="1">
        <f t="shared" si="3"/>
        <v>30</v>
      </c>
      <c r="S39" s="1">
        <f t="shared" si="3"/>
        <v>30</v>
      </c>
      <c r="T39" s="1">
        <f t="shared" si="3"/>
        <v>31</v>
      </c>
      <c r="U39" s="1">
        <f t="shared" si="3"/>
        <v>32</v>
      </c>
    </row>
    <row r="40" spans="1:21" x14ac:dyDescent="0.2">
      <c r="A40" s="1">
        <f>+A21</f>
        <v>70</v>
      </c>
      <c r="C40" s="1">
        <f>ROUND(C21*$B$12*$B$13,0)</f>
        <v>108</v>
      </c>
      <c r="D40" s="1">
        <f t="shared" ref="D40:U53" si="4">ROUND(D21*$B$12*$B$13,0)</f>
        <v>105</v>
      </c>
      <c r="E40" s="1">
        <f t="shared" si="4"/>
        <v>94</v>
      </c>
      <c r="F40" s="1">
        <f t="shared" si="4"/>
        <v>202</v>
      </c>
      <c r="G40" s="1">
        <f t="shared" si="4"/>
        <v>194</v>
      </c>
      <c r="H40" s="1">
        <f t="shared" si="4"/>
        <v>189</v>
      </c>
      <c r="I40" s="1">
        <f t="shared" si="4"/>
        <v>281</v>
      </c>
      <c r="J40" s="1">
        <f t="shared" si="4"/>
        <v>266</v>
      </c>
      <c r="K40" s="1">
        <f t="shared" si="4"/>
        <v>270</v>
      </c>
      <c r="L40" s="1">
        <f t="shared" si="4"/>
        <v>392</v>
      </c>
      <c r="M40" s="1">
        <f t="shared" si="4"/>
        <v>376</v>
      </c>
      <c r="N40" s="1">
        <f t="shared" si="4"/>
        <v>477</v>
      </c>
      <c r="O40" s="1">
        <f t="shared" si="4"/>
        <v>451</v>
      </c>
      <c r="P40" s="1">
        <f t="shared" si="4"/>
        <v>553</v>
      </c>
      <c r="Q40" s="1">
        <f t="shared" si="4"/>
        <v>430</v>
      </c>
      <c r="R40" s="1">
        <f t="shared" si="4"/>
        <v>672</v>
      </c>
      <c r="S40" s="1">
        <f t="shared" si="4"/>
        <v>622</v>
      </c>
      <c r="T40" s="1">
        <f t="shared" si="4"/>
        <v>745</v>
      </c>
      <c r="U40" s="1">
        <f t="shared" si="4"/>
        <v>828</v>
      </c>
    </row>
    <row r="41" spans="1:21" x14ac:dyDescent="0.2">
      <c r="A41" s="1">
        <f t="shared" ref="A41:B53" si="5">+A22</f>
        <v>140</v>
      </c>
      <c r="C41" s="1">
        <f t="shared" ref="C41:R53" si="6">ROUND(C22*$B$12*$B$13,0)</f>
        <v>184</v>
      </c>
      <c r="D41" s="1">
        <f t="shared" si="6"/>
        <v>179</v>
      </c>
      <c r="E41" s="1">
        <f t="shared" si="6"/>
        <v>148</v>
      </c>
      <c r="F41" s="1">
        <f t="shared" si="6"/>
        <v>326</v>
      </c>
      <c r="G41" s="1">
        <f t="shared" si="6"/>
        <v>313</v>
      </c>
      <c r="H41" s="1">
        <f t="shared" si="6"/>
        <v>297</v>
      </c>
      <c r="I41" s="1">
        <f t="shared" si="6"/>
        <v>445</v>
      </c>
      <c r="J41" s="1">
        <f t="shared" si="6"/>
        <v>421</v>
      </c>
      <c r="K41" s="1">
        <f t="shared" si="6"/>
        <v>402</v>
      </c>
      <c r="L41" s="1">
        <f t="shared" si="6"/>
        <v>601</v>
      </c>
      <c r="M41" s="1">
        <f t="shared" si="6"/>
        <v>573</v>
      </c>
      <c r="N41" s="1">
        <f t="shared" si="6"/>
        <v>738</v>
      </c>
      <c r="O41" s="1">
        <f t="shared" si="6"/>
        <v>708</v>
      </c>
      <c r="P41" s="1">
        <f t="shared" si="6"/>
        <v>864</v>
      </c>
      <c r="Q41" s="1">
        <f t="shared" si="6"/>
        <v>616</v>
      </c>
      <c r="R41" s="1">
        <f t="shared" si="6"/>
        <v>1043</v>
      </c>
      <c r="S41" s="1">
        <f t="shared" si="4"/>
        <v>978</v>
      </c>
      <c r="T41" s="1">
        <f t="shared" si="4"/>
        <v>1165</v>
      </c>
      <c r="U41" s="1">
        <f t="shared" si="4"/>
        <v>1295</v>
      </c>
    </row>
    <row r="42" spans="1:21" x14ac:dyDescent="0.2">
      <c r="A42" s="1">
        <f t="shared" si="5"/>
        <v>210</v>
      </c>
      <c r="C42" s="1">
        <f t="shared" si="6"/>
        <v>252</v>
      </c>
      <c r="D42" s="1">
        <f t="shared" si="4"/>
        <v>245</v>
      </c>
      <c r="E42" s="1">
        <f t="shared" si="4"/>
        <v>208</v>
      </c>
      <c r="F42" s="1">
        <f t="shared" si="4"/>
        <v>434</v>
      </c>
      <c r="G42" s="1">
        <f t="shared" si="4"/>
        <v>417</v>
      </c>
      <c r="H42" s="1">
        <f t="shared" si="4"/>
        <v>367</v>
      </c>
      <c r="I42" s="1">
        <f t="shared" si="4"/>
        <v>581</v>
      </c>
      <c r="J42" s="1">
        <f t="shared" si="4"/>
        <v>494</v>
      </c>
      <c r="K42" s="1">
        <f t="shared" si="4"/>
        <v>531</v>
      </c>
      <c r="L42" s="1">
        <f t="shared" si="4"/>
        <v>791</v>
      </c>
      <c r="M42" s="1">
        <f t="shared" si="4"/>
        <v>753</v>
      </c>
      <c r="N42" s="1">
        <f t="shared" si="4"/>
        <v>962</v>
      </c>
      <c r="O42" s="1">
        <f t="shared" si="4"/>
        <v>814</v>
      </c>
      <c r="P42" s="1">
        <f t="shared" si="4"/>
        <v>1127</v>
      </c>
      <c r="Q42" s="1">
        <f t="shared" si="4"/>
        <v>810</v>
      </c>
      <c r="R42" s="1">
        <f t="shared" si="4"/>
        <v>1339</v>
      </c>
      <c r="S42" s="1">
        <f t="shared" si="4"/>
        <v>1265</v>
      </c>
      <c r="T42" s="1">
        <f t="shared" si="4"/>
        <v>1500</v>
      </c>
      <c r="U42" s="1">
        <f t="shared" si="4"/>
        <v>1679</v>
      </c>
    </row>
    <row r="43" spans="1:21" x14ac:dyDescent="0.2">
      <c r="A43" s="1">
        <f t="shared" si="5"/>
        <v>280</v>
      </c>
      <c r="C43" s="1">
        <f t="shared" si="6"/>
        <v>315</v>
      </c>
      <c r="D43" s="1">
        <f t="shared" si="4"/>
        <v>306</v>
      </c>
      <c r="E43" s="1">
        <f t="shared" si="4"/>
        <v>252</v>
      </c>
      <c r="F43" s="1">
        <f t="shared" si="4"/>
        <v>531</v>
      </c>
      <c r="G43" s="1">
        <f t="shared" si="4"/>
        <v>511</v>
      </c>
      <c r="H43" s="1">
        <f t="shared" si="4"/>
        <v>444</v>
      </c>
      <c r="I43" s="1">
        <f t="shared" si="4"/>
        <v>713</v>
      </c>
      <c r="J43" s="1">
        <f t="shared" si="4"/>
        <v>611</v>
      </c>
      <c r="K43" s="1">
        <f t="shared" si="4"/>
        <v>662</v>
      </c>
      <c r="L43" s="1">
        <f t="shared" si="4"/>
        <v>963</v>
      </c>
      <c r="M43" s="1">
        <f t="shared" si="4"/>
        <v>919</v>
      </c>
      <c r="N43" s="1">
        <f t="shared" si="4"/>
        <v>1162</v>
      </c>
      <c r="O43" s="1">
        <f t="shared" si="4"/>
        <v>986</v>
      </c>
      <c r="P43" s="1">
        <f t="shared" si="4"/>
        <v>1374</v>
      </c>
      <c r="Q43" s="1">
        <f t="shared" si="4"/>
        <v>1041</v>
      </c>
      <c r="R43" s="1">
        <f t="shared" si="4"/>
        <v>1581</v>
      </c>
      <c r="S43" s="1">
        <f t="shared" si="4"/>
        <v>1473</v>
      </c>
      <c r="T43" s="1">
        <f t="shared" si="4"/>
        <v>1773</v>
      </c>
      <c r="U43" s="1">
        <f t="shared" si="4"/>
        <v>2008</v>
      </c>
    </row>
    <row r="44" spans="1:21" x14ac:dyDescent="0.2">
      <c r="A44" s="1">
        <f t="shared" si="5"/>
        <v>350</v>
      </c>
      <c r="B44" s="1">
        <f>+B25</f>
        <v>280</v>
      </c>
      <c r="C44" s="1">
        <f t="shared" si="6"/>
        <v>393</v>
      </c>
      <c r="D44" s="1">
        <f t="shared" si="4"/>
        <v>382</v>
      </c>
      <c r="E44" s="1">
        <f t="shared" si="4"/>
        <v>322</v>
      </c>
      <c r="F44" s="1">
        <f t="shared" si="4"/>
        <v>589</v>
      </c>
      <c r="G44" s="1">
        <f t="shared" si="4"/>
        <v>566</v>
      </c>
      <c r="H44" s="1">
        <f t="shared" si="4"/>
        <v>483</v>
      </c>
      <c r="I44" s="1">
        <f t="shared" si="4"/>
        <v>857</v>
      </c>
      <c r="J44" s="1">
        <f t="shared" si="4"/>
        <v>703</v>
      </c>
      <c r="K44" s="1">
        <f t="shared" si="4"/>
        <v>774</v>
      </c>
      <c r="L44" s="1">
        <f t="shared" si="4"/>
        <v>1107</v>
      </c>
      <c r="M44" s="1">
        <f t="shared" si="4"/>
        <v>1054</v>
      </c>
      <c r="N44" s="1">
        <f t="shared" si="4"/>
        <v>1303</v>
      </c>
      <c r="O44" s="1">
        <f t="shared" si="4"/>
        <v>1068</v>
      </c>
      <c r="P44" s="1">
        <f t="shared" si="4"/>
        <v>1630</v>
      </c>
      <c r="Q44" s="1">
        <f t="shared" si="4"/>
        <v>1221</v>
      </c>
      <c r="R44" s="1">
        <f t="shared" si="4"/>
        <v>1892</v>
      </c>
      <c r="S44" s="1">
        <f t="shared" si="4"/>
        <v>1768</v>
      </c>
      <c r="T44" s="1">
        <f t="shared" si="4"/>
        <v>2161</v>
      </c>
      <c r="U44" s="1">
        <f t="shared" si="4"/>
        <v>2385</v>
      </c>
    </row>
    <row r="45" spans="1:21" x14ac:dyDescent="0.2">
      <c r="A45" s="1">
        <f t="shared" si="5"/>
        <v>420</v>
      </c>
      <c r="B45" s="1">
        <f t="shared" si="5"/>
        <v>420</v>
      </c>
      <c r="C45" s="1">
        <f t="shared" si="6"/>
        <v>468</v>
      </c>
      <c r="D45" s="1">
        <f t="shared" si="4"/>
        <v>454</v>
      </c>
      <c r="E45" s="1">
        <f t="shared" si="4"/>
        <v>384</v>
      </c>
      <c r="F45" s="1">
        <f t="shared" si="4"/>
        <v>650</v>
      </c>
      <c r="G45" s="1">
        <f t="shared" si="4"/>
        <v>625</v>
      </c>
      <c r="H45" s="1">
        <f t="shared" si="4"/>
        <v>533</v>
      </c>
      <c r="I45" s="1">
        <f t="shared" si="4"/>
        <v>985</v>
      </c>
      <c r="J45" s="1">
        <f t="shared" si="4"/>
        <v>808</v>
      </c>
      <c r="K45" s="1">
        <f t="shared" si="4"/>
        <v>877</v>
      </c>
      <c r="L45" s="1">
        <f t="shared" si="4"/>
        <v>1218</v>
      </c>
      <c r="M45" s="1">
        <f t="shared" si="4"/>
        <v>1160</v>
      </c>
      <c r="N45" s="1">
        <f t="shared" si="4"/>
        <v>1400</v>
      </c>
      <c r="O45" s="1">
        <f t="shared" si="4"/>
        <v>1148</v>
      </c>
      <c r="P45" s="1">
        <f t="shared" si="4"/>
        <v>1818</v>
      </c>
      <c r="Q45" s="1">
        <f t="shared" si="4"/>
        <v>1386</v>
      </c>
      <c r="R45" s="1">
        <f t="shared" si="4"/>
        <v>2148</v>
      </c>
      <c r="S45" s="1">
        <f t="shared" si="4"/>
        <v>2007</v>
      </c>
      <c r="T45" s="1">
        <f t="shared" si="4"/>
        <v>2507</v>
      </c>
      <c r="U45" s="1">
        <f t="shared" si="4"/>
        <v>2731</v>
      </c>
    </row>
    <row r="46" spans="1:21" x14ac:dyDescent="0.2">
      <c r="A46" s="1">
        <f t="shared" si="5"/>
        <v>490</v>
      </c>
      <c r="B46" s="1">
        <f t="shared" si="5"/>
        <v>420</v>
      </c>
      <c r="C46" s="1">
        <f t="shared" si="6"/>
        <v>538</v>
      </c>
      <c r="D46" s="1">
        <f t="shared" si="4"/>
        <v>522</v>
      </c>
      <c r="E46" s="1">
        <f t="shared" si="4"/>
        <v>441</v>
      </c>
      <c r="F46" s="1">
        <f t="shared" si="4"/>
        <v>710</v>
      </c>
      <c r="G46" s="1">
        <f t="shared" si="4"/>
        <v>683</v>
      </c>
      <c r="H46" s="1">
        <f t="shared" si="4"/>
        <v>582</v>
      </c>
      <c r="I46" s="1">
        <f t="shared" si="4"/>
        <v>1113</v>
      </c>
      <c r="J46" s="1">
        <f t="shared" si="4"/>
        <v>913</v>
      </c>
      <c r="K46" s="1">
        <f t="shared" si="4"/>
        <v>965</v>
      </c>
      <c r="L46" s="1">
        <f t="shared" si="4"/>
        <v>1369</v>
      </c>
      <c r="M46" s="1">
        <f t="shared" si="4"/>
        <v>1304</v>
      </c>
      <c r="N46" s="1">
        <f t="shared" si="4"/>
        <v>1541</v>
      </c>
      <c r="O46" s="1">
        <f t="shared" si="4"/>
        <v>1264</v>
      </c>
      <c r="P46" s="1">
        <f t="shared" si="4"/>
        <v>2027</v>
      </c>
      <c r="Q46" s="1">
        <f t="shared" si="4"/>
        <v>1559</v>
      </c>
      <c r="R46" s="1">
        <f t="shared" si="4"/>
        <v>2427</v>
      </c>
      <c r="S46" s="1">
        <f t="shared" si="4"/>
        <v>2268</v>
      </c>
      <c r="T46" s="1">
        <f t="shared" si="4"/>
        <v>2895</v>
      </c>
      <c r="U46" s="1">
        <f t="shared" si="4"/>
        <v>3113</v>
      </c>
    </row>
    <row r="47" spans="1:21" x14ac:dyDescent="0.2">
      <c r="A47" s="1">
        <f t="shared" si="5"/>
        <v>560</v>
      </c>
      <c r="B47" s="1">
        <f t="shared" si="5"/>
        <v>560</v>
      </c>
      <c r="C47" s="1">
        <f t="shared" si="6"/>
        <v>607</v>
      </c>
      <c r="D47" s="1">
        <f t="shared" si="4"/>
        <v>589</v>
      </c>
      <c r="E47" s="1">
        <f t="shared" si="4"/>
        <v>498</v>
      </c>
      <c r="F47" s="1">
        <f t="shared" si="4"/>
        <v>770</v>
      </c>
      <c r="G47" s="1">
        <f t="shared" si="4"/>
        <v>740</v>
      </c>
      <c r="H47" s="1">
        <f t="shared" si="4"/>
        <v>631</v>
      </c>
      <c r="I47" s="1">
        <f t="shared" si="4"/>
        <v>1247</v>
      </c>
      <c r="J47" s="1">
        <f t="shared" si="4"/>
        <v>1023</v>
      </c>
      <c r="K47" s="1">
        <f t="shared" si="4"/>
        <v>1061</v>
      </c>
      <c r="L47" s="1">
        <f t="shared" si="4"/>
        <v>1521</v>
      </c>
      <c r="M47" s="1">
        <f t="shared" si="4"/>
        <v>1449</v>
      </c>
      <c r="N47" s="1">
        <f t="shared" si="4"/>
        <v>1684</v>
      </c>
      <c r="O47" s="1">
        <f t="shared" si="4"/>
        <v>1381</v>
      </c>
      <c r="P47" s="1">
        <f t="shared" si="4"/>
        <v>2250</v>
      </c>
      <c r="Q47" s="1">
        <f t="shared" si="4"/>
        <v>1739</v>
      </c>
      <c r="R47" s="1">
        <f t="shared" si="4"/>
        <v>2718</v>
      </c>
      <c r="S47" s="1">
        <f t="shared" si="4"/>
        <v>2540</v>
      </c>
      <c r="T47" s="1">
        <f t="shared" si="4"/>
        <v>3315</v>
      </c>
      <c r="U47" s="1">
        <f t="shared" si="4"/>
        <v>3549</v>
      </c>
    </row>
    <row r="48" spans="1:21" x14ac:dyDescent="0.2">
      <c r="A48" s="1">
        <f t="shared" si="5"/>
        <v>630</v>
      </c>
      <c r="B48" s="1">
        <f t="shared" si="5"/>
        <v>560</v>
      </c>
      <c r="C48" s="1">
        <f t="shared" si="6"/>
        <v>678</v>
      </c>
      <c r="D48" s="1">
        <f t="shared" si="4"/>
        <v>658</v>
      </c>
      <c r="E48" s="1">
        <f t="shared" si="4"/>
        <v>556</v>
      </c>
      <c r="F48" s="1">
        <f t="shared" si="4"/>
        <v>823</v>
      </c>
      <c r="G48" s="1">
        <f t="shared" si="4"/>
        <v>791</v>
      </c>
      <c r="H48" s="1">
        <f t="shared" si="4"/>
        <v>675</v>
      </c>
      <c r="I48" s="1">
        <f t="shared" si="4"/>
        <v>1372</v>
      </c>
      <c r="J48" s="1">
        <f t="shared" si="4"/>
        <v>1125</v>
      </c>
      <c r="K48" s="1">
        <f t="shared" si="4"/>
        <v>1157</v>
      </c>
      <c r="L48" s="1">
        <f t="shared" si="4"/>
        <v>1699</v>
      </c>
      <c r="M48" s="1">
        <f t="shared" si="4"/>
        <v>1618</v>
      </c>
      <c r="N48" s="1">
        <f t="shared" si="4"/>
        <v>1844</v>
      </c>
      <c r="O48" s="1">
        <f t="shared" si="4"/>
        <v>1512</v>
      </c>
      <c r="P48" s="1">
        <f t="shared" si="4"/>
        <v>2475</v>
      </c>
      <c r="Q48" s="1">
        <f t="shared" si="4"/>
        <v>1912</v>
      </c>
      <c r="R48" s="1">
        <f t="shared" si="4"/>
        <v>3044</v>
      </c>
      <c r="S48" s="1">
        <f t="shared" si="4"/>
        <v>2845</v>
      </c>
      <c r="T48" s="1">
        <f t="shared" si="4"/>
        <v>3763</v>
      </c>
      <c r="U48" s="1">
        <f t="shared" si="4"/>
        <v>3993</v>
      </c>
    </row>
    <row r="49" spans="1:21" x14ac:dyDescent="0.2">
      <c r="A49" s="1">
        <f t="shared" si="5"/>
        <v>700</v>
      </c>
      <c r="B49" s="1">
        <f t="shared" si="5"/>
        <v>560</v>
      </c>
      <c r="C49" s="1">
        <f t="shared" si="6"/>
        <v>744</v>
      </c>
      <c r="D49" s="1">
        <f t="shared" si="4"/>
        <v>722</v>
      </c>
      <c r="E49" s="1">
        <f t="shared" si="4"/>
        <v>599</v>
      </c>
      <c r="F49" s="1">
        <f t="shared" si="4"/>
        <v>873</v>
      </c>
      <c r="G49" s="1">
        <f t="shared" si="4"/>
        <v>839</v>
      </c>
      <c r="H49" s="1">
        <f t="shared" si="4"/>
        <v>716</v>
      </c>
      <c r="I49" s="1">
        <f t="shared" si="4"/>
        <v>1509</v>
      </c>
      <c r="J49" s="1">
        <f t="shared" si="4"/>
        <v>1237</v>
      </c>
      <c r="K49" s="1">
        <f t="shared" si="4"/>
        <v>1272</v>
      </c>
      <c r="L49" s="1">
        <f t="shared" si="4"/>
        <v>2046</v>
      </c>
      <c r="M49" s="1">
        <f t="shared" si="4"/>
        <v>1949</v>
      </c>
      <c r="N49" s="1">
        <f t="shared" si="4"/>
        <v>2006</v>
      </c>
      <c r="O49" s="1">
        <f t="shared" si="4"/>
        <v>1645</v>
      </c>
      <c r="P49" s="1">
        <f t="shared" si="4"/>
        <v>2710</v>
      </c>
      <c r="Q49" s="1">
        <f t="shared" si="4"/>
        <v>2094</v>
      </c>
      <c r="R49" s="1">
        <f t="shared" si="4"/>
        <v>3394</v>
      </c>
      <c r="S49" s="1">
        <f t="shared" si="4"/>
        <v>3172</v>
      </c>
      <c r="T49" s="1">
        <f t="shared" si="4"/>
        <v>4252</v>
      </c>
      <c r="U49" s="1">
        <f t="shared" si="4"/>
        <v>4432</v>
      </c>
    </row>
    <row r="50" spans="1:21" x14ac:dyDescent="0.2">
      <c r="A50" s="1">
        <f t="shared" si="5"/>
        <v>770</v>
      </c>
      <c r="C50" s="1">
        <f t="shared" si="6"/>
        <v>811</v>
      </c>
      <c r="D50" s="1">
        <f t="shared" si="4"/>
        <v>787</v>
      </c>
      <c r="E50" s="1">
        <f t="shared" si="4"/>
        <v>665</v>
      </c>
      <c r="F50" s="1">
        <f t="shared" si="4"/>
        <v>925</v>
      </c>
      <c r="G50" s="1">
        <f t="shared" si="4"/>
        <v>889</v>
      </c>
      <c r="H50" s="1">
        <f t="shared" si="4"/>
        <v>759</v>
      </c>
      <c r="I50" s="1">
        <f t="shared" si="4"/>
        <v>1638</v>
      </c>
      <c r="J50" s="1">
        <f t="shared" si="4"/>
        <v>1343</v>
      </c>
      <c r="K50" s="1">
        <f t="shared" si="4"/>
        <v>1399</v>
      </c>
      <c r="L50" s="1">
        <f t="shared" si="4"/>
        <v>2220</v>
      </c>
      <c r="M50" s="1">
        <f t="shared" si="4"/>
        <v>2114</v>
      </c>
      <c r="N50" s="1">
        <f t="shared" si="4"/>
        <v>2167</v>
      </c>
      <c r="O50" s="1">
        <f t="shared" si="4"/>
        <v>1777</v>
      </c>
      <c r="P50" s="1">
        <f t="shared" si="4"/>
        <v>2967</v>
      </c>
      <c r="Q50" s="1">
        <f t="shared" si="4"/>
        <v>2272</v>
      </c>
      <c r="R50" s="1">
        <f t="shared" si="4"/>
        <v>3733</v>
      </c>
      <c r="S50" s="1">
        <f t="shared" si="4"/>
        <v>3489</v>
      </c>
      <c r="T50" s="1">
        <f t="shared" si="4"/>
        <v>4783</v>
      </c>
      <c r="U50" s="1">
        <f t="shared" si="4"/>
        <v>4875</v>
      </c>
    </row>
    <row r="51" spans="1:21" x14ac:dyDescent="0.2">
      <c r="A51" s="1">
        <f t="shared" si="5"/>
        <v>840</v>
      </c>
      <c r="C51" s="1">
        <f t="shared" si="6"/>
        <v>880</v>
      </c>
      <c r="D51" s="1">
        <f t="shared" si="4"/>
        <v>854</v>
      </c>
      <c r="E51" s="1">
        <f t="shared" si="4"/>
        <v>704</v>
      </c>
      <c r="F51" s="1">
        <f t="shared" si="4"/>
        <v>981</v>
      </c>
      <c r="G51" s="1">
        <f t="shared" si="4"/>
        <v>943</v>
      </c>
      <c r="H51" s="1">
        <f t="shared" si="4"/>
        <v>804</v>
      </c>
      <c r="I51" s="1">
        <f t="shared" si="4"/>
        <v>1766</v>
      </c>
      <c r="J51" s="1">
        <f t="shared" si="4"/>
        <v>1448</v>
      </c>
      <c r="K51" s="1">
        <f t="shared" si="4"/>
        <v>1526</v>
      </c>
      <c r="L51" s="1">
        <f t="shared" si="4"/>
        <v>2409</v>
      </c>
      <c r="M51" s="1">
        <f t="shared" si="4"/>
        <v>2294</v>
      </c>
      <c r="N51" s="1">
        <f t="shared" si="4"/>
        <v>2339</v>
      </c>
      <c r="O51" s="1">
        <f t="shared" si="4"/>
        <v>1918</v>
      </c>
      <c r="P51" s="1">
        <f t="shared" si="4"/>
        <v>3219</v>
      </c>
      <c r="Q51" s="1">
        <f t="shared" si="4"/>
        <v>2443</v>
      </c>
      <c r="R51" s="1">
        <f t="shared" si="4"/>
        <v>4070</v>
      </c>
      <c r="S51" s="1">
        <f t="shared" si="4"/>
        <v>3804</v>
      </c>
      <c r="T51" s="1">
        <f t="shared" si="4"/>
        <v>5310</v>
      </c>
      <c r="U51" s="1">
        <f t="shared" si="4"/>
        <v>5363</v>
      </c>
    </row>
    <row r="52" spans="1:21" x14ac:dyDescent="0.2">
      <c r="A52" s="1">
        <f t="shared" si="5"/>
        <v>910</v>
      </c>
      <c r="C52" s="1">
        <f t="shared" si="6"/>
        <v>955</v>
      </c>
      <c r="D52" s="1">
        <f t="shared" si="4"/>
        <v>927</v>
      </c>
      <c r="E52" s="1">
        <f t="shared" si="4"/>
        <v>783</v>
      </c>
      <c r="F52" s="1">
        <f t="shared" si="4"/>
        <v>1040</v>
      </c>
      <c r="G52" s="1">
        <f t="shared" si="4"/>
        <v>1000</v>
      </c>
      <c r="H52" s="1">
        <f t="shared" si="4"/>
        <v>853</v>
      </c>
      <c r="I52" s="1">
        <f t="shared" si="4"/>
        <v>1893</v>
      </c>
      <c r="J52" s="1">
        <f t="shared" si="4"/>
        <v>1552</v>
      </c>
      <c r="K52" s="1">
        <f t="shared" si="4"/>
        <v>1663</v>
      </c>
      <c r="L52" s="1">
        <f t="shared" si="4"/>
        <v>2601</v>
      </c>
      <c r="M52" s="1">
        <f t="shared" si="4"/>
        <v>2477</v>
      </c>
      <c r="N52" s="1">
        <f t="shared" si="4"/>
        <v>2515</v>
      </c>
      <c r="O52" s="1">
        <f t="shared" si="4"/>
        <v>2062</v>
      </c>
      <c r="P52" s="1">
        <f t="shared" si="4"/>
        <v>3461</v>
      </c>
      <c r="Q52" s="1">
        <f t="shared" si="4"/>
        <v>2626</v>
      </c>
      <c r="R52" s="1">
        <f t="shared" si="4"/>
        <v>4436</v>
      </c>
      <c r="S52" s="1">
        <f t="shared" si="4"/>
        <v>4146</v>
      </c>
      <c r="T52" s="1">
        <f t="shared" si="4"/>
        <v>5841</v>
      </c>
      <c r="U52" s="1">
        <f t="shared" si="4"/>
        <v>5845</v>
      </c>
    </row>
    <row r="53" spans="1:21" x14ac:dyDescent="0.2">
      <c r="A53" s="1">
        <f t="shared" si="5"/>
        <v>980</v>
      </c>
      <c r="C53" s="1">
        <f t="shared" si="6"/>
        <v>1031</v>
      </c>
      <c r="D53" s="1">
        <f t="shared" si="4"/>
        <v>1001</v>
      </c>
      <c r="E53" s="1">
        <f t="shared" si="4"/>
        <v>825</v>
      </c>
      <c r="F53" s="1">
        <f t="shared" si="4"/>
        <v>1097</v>
      </c>
      <c r="G53" s="1">
        <f t="shared" si="4"/>
        <v>1055</v>
      </c>
      <c r="H53" s="1">
        <f t="shared" si="4"/>
        <v>900</v>
      </c>
      <c r="I53" s="1">
        <f t="shared" si="4"/>
        <v>2018</v>
      </c>
      <c r="J53" s="1">
        <f t="shared" si="4"/>
        <v>1655</v>
      </c>
      <c r="K53" s="1">
        <f t="shared" si="4"/>
        <v>1796</v>
      </c>
      <c r="L53" s="1">
        <f t="shared" si="4"/>
        <v>2796</v>
      </c>
      <c r="M53" s="1">
        <f t="shared" si="4"/>
        <v>2663</v>
      </c>
      <c r="N53" s="1">
        <f t="shared" si="4"/>
        <v>2691</v>
      </c>
      <c r="O53" s="1">
        <f t="shared" si="4"/>
        <v>2207</v>
      </c>
      <c r="P53" s="1">
        <f t="shared" si="4"/>
        <v>3686</v>
      </c>
      <c r="Q53" s="1">
        <f t="shared" si="4"/>
        <v>2809</v>
      </c>
      <c r="R53" s="1">
        <f t="shared" si="4"/>
        <v>4835</v>
      </c>
      <c r="S53" s="1">
        <f t="shared" si="4"/>
        <v>4519</v>
      </c>
      <c r="T53" s="1">
        <f t="shared" si="4"/>
        <v>6366</v>
      </c>
      <c r="U53" s="1">
        <f t="shared" si="4"/>
        <v>6371</v>
      </c>
    </row>
    <row r="56" spans="1:21" x14ac:dyDescent="0.2">
      <c r="C56" s="1">
        <v>101</v>
      </c>
      <c r="D56" s="1">
        <v>98</v>
      </c>
      <c r="E56" s="1">
        <v>88</v>
      </c>
      <c r="F56" s="1">
        <v>189</v>
      </c>
      <c r="G56" s="1">
        <v>181</v>
      </c>
      <c r="H56" s="1">
        <v>176</v>
      </c>
      <c r="I56" s="1">
        <v>263</v>
      </c>
      <c r="J56" s="1">
        <v>248</v>
      </c>
      <c r="K56" s="1">
        <v>252</v>
      </c>
      <c r="L56" s="1">
        <v>366</v>
      </c>
      <c r="M56" s="1">
        <v>351</v>
      </c>
      <c r="N56" s="1">
        <v>446</v>
      </c>
      <c r="O56" s="1">
        <v>422</v>
      </c>
      <c r="P56" s="1">
        <v>517</v>
      </c>
      <c r="Q56" s="1">
        <v>402</v>
      </c>
      <c r="R56" s="1">
        <v>628</v>
      </c>
      <c r="S56" s="1">
        <v>581</v>
      </c>
      <c r="T56" s="1">
        <v>696</v>
      </c>
      <c r="U56" s="1">
        <v>774</v>
      </c>
    </row>
    <row r="57" spans="1:21" x14ac:dyDescent="0.2">
      <c r="C57" s="1">
        <v>172</v>
      </c>
      <c r="D57" s="1">
        <v>167</v>
      </c>
      <c r="E57" s="1">
        <v>138</v>
      </c>
      <c r="F57" s="1">
        <v>305</v>
      </c>
      <c r="G57" s="1">
        <v>293</v>
      </c>
      <c r="H57" s="1">
        <v>277</v>
      </c>
      <c r="I57" s="1">
        <v>416</v>
      </c>
      <c r="J57" s="1">
        <v>394</v>
      </c>
      <c r="K57" s="1">
        <v>376</v>
      </c>
      <c r="L57" s="1">
        <v>562</v>
      </c>
      <c r="M57" s="1">
        <v>536</v>
      </c>
      <c r="N57" s="1">
        <v>690</v>
      </c>
      <c r="O57" s="1">
        <v>661</v>
      </c>
      <c r="P57" s="1">
        <v>808</v>
      </c>
      <c r="Q57" s="1">
        <v>576</v>
      </c>
      <c r="R57" s="1">
        <v>975</v>
      </c>
      <c r="S57" s="1">
        <v>914</v>
      </c>
      <c r="T57" s="1">
        <v>1089</v>
      </c>
      <c r="U57" s="1">
        <v>1210</v>
      </c>
    </row>
    <row r="58" spans="1:21" x14ac:dyDescent="0.2">
      <c r="C58" s="1">
        <v>236</v>
      </c>
      <c r="D58" s="1">
        <v>229</v>
      </c>
      <c r="E58" s="1">
        <v>194</v>
      </c>
      <c r="F58" s="1">
        <v>406</v>
      </c>
      <c r="G58" s="1">
        <v>390</v>
      </c>
      <c r="H58" s="1">
        <v>343</v>
      </c>
      <c r="I58" s="1">
        <v>543</v>
      </c>
      <c r="J58" s="1">
        <v>461</v>
      </c>
      <c r="K58" s="1">
        <v>496</v>
      </c>
      <c r="L58" s="1">
        <v>739</v>
      </c>
      <c r="M58" s="1">
        <v>704</v>
      </c>
      <c r="N58" s="1">
        <v>899</v>
      </c>
      <c r="O58" s="1">
        <v>761</v>
      </c>
      <c r="P58" s="1">
        <v>1053</v>
      </c>
      <c r="Q58" s="1">
        <v>757</v>
      </c>
      <c r="R58" s="1">
        <v>1251</v>
      </c>
      <c r="S58" s="1">
        <v>1182</v>
      </c>
      <c r="T58" s="1">
        <v>1402</v>
      </c>
      <c r="U58" s="1">
        <v>1569</v>
      </c>
    </row>
    <row r="59" spans="1:21" x14ac:dyDescent="0.2">
      <c r="C59" s="1">
        <v>294</v>
      </c>
      <c r="D59" s="1">
        <v>286</v>
      </c>
      <c r="E59" s="1">
        <v>236</v>
      </c>
      <c r="F59" s="1">
        <v>496</v>
      </c>
      <c r="G59" s="1">
        <v>478</v>
      </c>
      <c r="H59" s="1">
        <v>415</v>
      </c>
      <c r="I59" s="1">
        <v>666</v>
      </c>
      <c r="J59" s="1">
        <v>571</v>
      </c>
      <c r="K59" s="1">
        <v>619</v>
      </c>
      <c r="L59" s="1">
        <v>900</v>
      </c>
      <c r="M59" s="1">
        <v>859</v>
      </c>
      <c r="N59" s="1">
        <v>1086</v>
      </c>
      <c r="O59" s="1">
        <v>921</v>
      </c>
      <c r="P59" s="1">
        <v>1284</v>
      </c>
      <c r="Q59" s="1">
        <v>973</v>
      </c>
      <c r="R59" s="1">
        <v>1478</v>
      </c>
      <c r="S59" s="1">
        <v>1377</v>
      </c>
      <c r="T59" s="1">
        <v>1657</v>
      </c>
      <c r="U59" s="1">
        <v>1877</v>
      </c>
    </row>
    <row r="60" spans="1:21" x14ac:dyDescent="0.2">
      <c r="C60" s="1">
        <v>367</v>
      </c>
      <c r="D60" s="1">
        <v>357</v>
      </c>
      <c r="E60" s="1">
        <v>301</v>
      </c>
      <c r="F60" s="1">
        <v>550</v>
      </c>
      <c r="G60" s="1">
        <v>529</v>
      </c>
      <c r="H60" s="1">
        <v>451</v>
      </c>
      <c r="I60" s="1">
        <v>801</v>
      </c>
      <c r="J60" s="1">
        <v>657</v>
      </c>
      <c r="K60" s="1">
        <v>723</v>
      </c>
      <c r="L60" s="1">
        <v>1035</v>
      </c>
      <c r="M60" s="1">
        <v>985</v>
      </c>
      <c r="N60" s="1">
        <v>1218</v>
      </c>
      <c r="O60" s="1">
        <v>999</v>
      </c>
      <c r="P60" s="1">
        <v>1523</v>
      </c>
      <c r="Q60" s="1">
        <v>1141</v>
      </c>
      <c r="R60" s="1">
        <v>1768</v>
      </c>
      <c r="S60" s="1">
        <v>1652</v>
      </c>
      <c r="T60" s="1">
        <v>2020</v>
      </c>
      <c r="U60" s="1">
        <v>2229</v>
      </c>
    </row>
    <row r="61" spans="1:21" x14ac:dyDescent="0.2">
      <c r="C61" s="1">
        <v>437</v>
      </c>
      <c r="D61" s="1">
        <v>424</v>
      </c>
      <c r="E61" s="1">
        <v>359</v>
      </c>
      <c r="F61" s="1">
        <v>608</v>
      </c>
      <c r="G61" s="1">
        <v>584</v>
      </c>
      <c r="H61" s="1">
        <v>498</v>
      </c>
      <c r="I61" s="1">
        <v>921</v>
      </c>
      <c r="J61" s="1">
        <v>755</v>
      </c>
      <c r="K61" s="1">
        <v>820</v>
      </c>
      <c r="L61" s="1">
        <v>1138</v>
      </c>
      <c r="M61" s="1">
        <v>1084</v>
      </c>
      <c r="N61" s="1">
        <v>1308</v>
      </c>
      <c r="O61" s="1">
        <v>1073</v>
      </c>
      <c r="P61" s="1">
        <v>1699</v>
      </c>
      <c r="Q61" s="1">
        <v>1295</v>
      </c>
      <c r="R61" s="1">
        <v>2008</v>
      </c>
      <c r="S61" s="1">
        <v>1876</v>
      </c>
      <c r="T61" s="1">
        <v>2343</v>
      </c>
      <c r="U61" s="1">
        <v>2552</v>
      </c>
    </row>
    <row r="62" spans="1:21" x14ac:dyDescent="0.2">
      <c r="C62" s="1">
        <v>503</v>
      </c>
      <c r="D62" s="1">
        <v>488</v>
      </c>
      <c r="E62" s="1">
        <v>412</v>
      </c>
      <c r="F62" s="1">
        <v>664</v>
      </c>
      <c r="G62" s="1">
        <v>638</v>
      </c>
      <c r="H62" s="1">
        <v>544</v>
      </c>
      <c r="I62" s="1">
        <v>1040</v>
      </c>
      <c r="J62" s="1">
        <v>853</v>
      </c>
      <c r="K62" s="1">
        <v>902</v>
      </c>
      <c r="L62" s="1">
        <v>1279</v>
      </c>
      <c r="M62" s="1">
        <v>1219</v>
      </c>
      <c r="N62" s="1">
        <v>1440</v>
      </c>
      <c r="O62" s="1">
        <v>1181</v>
      </c>
      <c r="P62" s="1">
        <v>1894</v>
      </c>
      <c r="Q62" s="1">
        <v>1457</v>
      </c>
      <c r="R62" s="1">
        <v>2268</v>
      </c>
      <c r="S62" s="1">
        <v>2120</v>
      </c>
      <c r="T62" s="1">
        <v>2706</v>
      </c>
      <c r="U62" s="1">
        <v>2909</v>
      </c>
    </row>
    <row r="63" spans="1:21" x14ac:dyDescent="0.2">
      <c r="C63" s="1">
        <v>567</v>
      </c>
      <c r="D63" s="1">
        <v>550</v>
      </c>
      <c r="E63" s="1">
        <v>465</v>
      </c>
      <c r="F63" s="1">
        <v>720</v>
      </c>
      <c r="G63" s="1">
        <v>692</v>
      </c>
      <c r="H63" s="1">
        <v>590</v>
      </c>
      <c r="I63" s="1">
        <v>1165</v>
      </c>
      <c r="J63" s="1">
        <v>956</v>
      </c>
      <c r="K63" s="1">
        <v>992</v>
      </c>
      <c r="L63" s="1">
        <v>1422</v>
      </c>
      <c r="M63" s="1">
        <v>1354</v>
      </c>
      <c r="N63" s="1">
        <v>1574</v>
      </c>
      <c r="O63" s="1">
        <v>1291</v>
      </c>
      <c r="P63" s="1">
        <v>2103</v>
      </c>
      <c r="Q63" s="1">
        <v>1625</v>
      </c>
      <c r="R63" s="1">
        <v>2540</v>
      </c>
      <c r="S63" s="1">
        <v>2374</v>
      </c>
      <c r="T63" s="1">
        <v>3098</v>
      </c>
      <c r="U63" s="1">
        <v>3317</v>
      </c>
    </row>
    <row r="64" spans="1:21" x14ac:dyDescent="0.2">
      <c r="C64" s="1">
        <v>634</v>
      </c>
      <c r="D64" s="1">
        <v>615</v>
      </c>
      <c r="E64" s="1">
        <v>520</v>
      </c>
      <c r="F64" s="1">
        <v>769</v>
      </c>
      <c r="G64" s="1">
        <v>739</v>
      </c>
      <c r="H64" s="1">
        <v>631</v>
      </c>
      <c r="I64" s="1">
        <v>1282</v>
      </c>
      <c r="J64" s="1">
        <v>1051</v>
      </c>
      <c r="K64" s="1">
        <v>1081</v>
      </c>
      <c r="L64" s="1">
        <v>1588</v>
      </c>
      <c r="M64" s="1">
        <v>1512</v>
      </c>
      <c r="N64" s="1">
        <v>1723</v>
      </c>
      <c r="O64" s="1">
        <v>1413</v>
      </c>
      <c r="P64" s="1">
        <v>2313</v>
      </c>
      <c r="Q64" s="1">
        <v>1787</v>
      </c>
      <c r="R64" s="1">
        <v>2845</v>
      </c>
      <c r="S64" s="1">
        <v>2659</v>
      </c>
      <c r="T64" s="1">
        <v>3517</v>
      </c>
      <c r="U64" s="1">
        <v>3732</v>
      </c>
    </row>
    <row r="65" spans="1:21" x14ac:dyDescent="0.2">
      <c r="C65" s="1">
        <v>695</v>
      </c>
      <c r="D65" s="1">
        <v>675</v>
      </c>
      <c r="E65" s="1">
        <v>560</v>
      </c>
      <c r="F65" s="1">
        <v>816</v>
      </c>
      <c r="G65" s="1">
        <v>784</v>
      </c>
      <c r="H65" s="1">
        <v>669</v>
      </c>
      <c r="I65" s="1">
        <v>1410</v>
      </c>
      <c r="J65" s="1">
        <v>1156</v>
      </c>
      <c r="K65" s="1">
        <v>1189</v>
      </c>
      <c r="L65" s="1">
        <v>1912</v>
      </c>
      <c r="M65" s="1">
        <v>1822</v>
      </c>
      <c r="N65" s="1">
        <v>1875</v>
      </c>
      <c r="O65" s="1">
        <v>1537</v>
      </c>
      <c r="P65" s="1">
        <v>2533</v>
      </c>
      <c r="Q65" s="1">
        <v>1957</v>
      </c>
      <c r="R65" s="1">
        <v>3172</v>
      </c>
      <c r="S65" s="1">
        <v>2965</v>
      </c>
      <c r="T65" s="1">
        <v>3974</v>
      </c>
      <c r="U65" s="1">
        <v>4142</v>
      </c>
    </row>
    <row r="66" spans="1:21" x14ac:dyDescent="0.2">
      <c r="C66" s="1">
        <v>758</v>
      </c>
      <c r="D66" s="1">
        <v>736</v>
      </c>
      <c r="E66" s="1">
        <v>622</v>
      </c>
      <c r="F66" s="1">
        <v>865</v>
      </c>
      <c r="G66" s="1">
        <v>831</v>
      </c>
      <c r="H66" s="1">
        <v>709</v>
      </c>
      <c r="I66" s="1">
        <v>1531</v>
      </c>
      <c r="J66" s="1">
        <v>1255</v>
      </c>
      <c r="K66" s="1">
        <v>1308</v>
      </c>
      <c r="L66" s="1">
        <v>2075</v>
      </c>
      <c r="M66" s="1">
        <v>1976</v>
      </c>
      <c r="N66" s="1">
        <v>2025</v>
      </c>
      <c r="O66" s="1">
        <v>1661</v>
      </c>
      <c r="P66" s="1">
        <v>2773</v>
      </c>
      <c r="Q66" s="1">
        <v>2123</v>
      </c>
      <c r="R66" s="1">
        <v>3489</v>
      </c>
      <c r="S66" s="1">
        <v>3261</v>
      </c>
      <c r="T66" s="1">
        <v>4470</v>
      </c>
      <c r="U66" s="1">
        <v>4556</v>
      </c>
    </row>
    <row r="67" spans="1:21" x14ac:dyDescent="0.2">
      <c r="C67" s="1">
        <v>822</v>
      </c>
      <c r="D67" s="1">
        <v>798</v>
      </c>
      <c r="E67" s="1">
        <v>658</v>
      </c>
      <c r="F67" s="1">
        <v>917</v>
      </c>
      <c r="G67" s="1">
        <v>881</v>
      </c>
      <c r="H67" s="1">
        <v>752</v>
      </c>
      <c r="I67" s="1">
        <v>1651</v>
      </c>
      <c r="J67" s="1">
        <v>1353</v>
      </c>
      <c r="K67" s="1">
        <v>1426</v>
      </c>
      <c r="L67" s="1">
        <v>2251</v>
      </c>
      <c r="M67" s="1">
        <v>2144</v>
      </c>
      <c r="N67" s="1">
        <v>2186</v>
      </c>
      <c r="O67" s="1">
        <v>1793</v>
      </c>
      <c r="P67" s="1">
        <v>3009</v>
      </c>
      <c r="Q67" s="1">
        <v>2283</v>
      </c>
      <c r="R67" s="1">
        <v>3804</v>
      </c>
      <c r="S67" s="1">
        <v>3555</v>
      </c>
      <c r="T67" s="1">
        <v>4963</v>
      </c>
      <c r="U67" s="1">
        <v>5012</v>
      </c>
    </row>
    <row r="68" spans="1:21" x14ac:dyDescent="0.2">
      <c r="C68" s="1">
        <v>893</v>
      </c>
      <c r="D68" s="1">
        <v>866</v>
      </c>
      <c r="E68" s="1">
        <v>732</v>
      </c>
      <c r="F68" s="1">
        <v>972</v>
      </c>
      <c r="G68" s="1">
        <v>935</v>
      </c>
      <c r="H68" s="1">
        <v>797</v>
      </c>
      <c r="I68" s="1">
        <v>1769</v>
      </c>
      <c r="J68" s="1">
        <v>1451</v>
      </c>
      <c r="K68" s="1">
        <v>1554</v>
      </c>
      <c r="L68" s="1">
        <v>2431</v>
      </c>
      <c r="M68" s="1">
        <v>2315</v>
      </c>
      <c r="N68" s="1">
        <v>2351</v>
      </c>
      <c r="O68" s="1">
        <v>1927</v>
      </c>
      <c r="P68" s="1">
        <v>3235</v>
      </c>
      <c r="Q68" s="1">
        <v>2454</v>
      </c>
      <c r="R68" s="1">
        <v>4146</v>
      </c>
      <c r="S68" s="1">
        <v>3875</v>
      </c>
      <c r="T68" s="1">
        <v>5459</v>
      </c>
      <c r="U68" s="1">
        <v>5463</v>
      </c>
    </row>
    <row r="69" spans="1:21" x14ac:dyDescent="0.2">
      <c r="C69" s="1">
        <v>964</v>
      </c>
      <c r="D69" s="1">
        <v>936</v>
      </c>
      <c r="E69" s="1">
        <v>771</v>
      </c>
      <c r="F69" s="1">
        <v>1025</v>
      </c>
      <c r="G69" s="1">
        <v>986</v>
      </c>
      <c r="H69" s="1">
        <v>841</v>
      </c>
      <c r="I69" s="1">
        <v>1886</v>
      </c>
      <c r="J69" s="1">
        <v>1547</v>
      </c>
      <c r="K69" s="1">
        <v>1679</v>
      </c>
      <c r="L69" s="1">
        <v>2613</v>
      </c>
      <c r="M69" s="1">
        <v>2489</v>
      </c>
      <c r="N69" s="1">
        <v>2515</v>
      </c>
      <c r="O69" s="1">
        <v>2062</v>
      </c>
      <c r="P69" s="1">
        <v>3445</v>
      </c>
      <c r="Q69" s="1">
        <v>2625</v>
      </c>
      <c r="R69" s="1">
        <v>4519</v>
      </c>
      <c r="S69" s="1">
        <v>4224</v>
      </c>
      <c r="T69" s="1">
        <v>5950</v>
      </c>
      <c r="U69" s="1">
        <v>5954</v>
      </c>
    </row>
    <row r="70" spans="1:21" x14ac:dyDescent="0.2">
      <c r="A70" s="1" t="s">
        <v>453</v>
      </c>
    </row>
    <row r="71" spans="1:21" x14ac:dyDescent="0.2">
      <c r="A71" s="1">
        <v>3</v>
      </c>
    </row>
    <row r="72" spans="1:21" x14ac:dyDescent="0.2">
      <c r="A72" s="1">
        <v>4</v>
      </c>
    </row>
    <row r="73" spans="1:21" x14ac:dyDescent="0.2">
      <c r="A73" s="1">
        <v>5</v>
      </c>
    </row>
    <row r="74" spans="1:21" x14ac:dyDescent="0.2">
      <c r="A74" s="1">
        <v>6</v>
      </c>
    </row>
    <row r="75" spans="1:21" x14ac:dyDescent="0.2">
      <c r="A75" s="1">
        <v>7</v>
      </c>
    </row>
    <row r="76" spans="1:21" x14ac:dyDescent="0.2">
      <c r="A76" s="1">
        <v>8</v>
      </c>
    </row>
    <row r="77" spans="1:21" x14ac:dyDescent="0.2">
      <c r="A77" s="1">
        <v>9</v>
      </c>
    </row>
    <row r="78" spans="1:21" x14ac:dyDescent="0.2">
      <c r="A78" s="1">
        <v>10</v>
      </c>
    </row>
    <row r="79" spans="1:21" x14ac:dyDescent="0.2">
      <c r="A79" s="1">
        <v>11</v>
      </c>
    </row>
    <row r="80" spans="1:21" x14ac:dyDescent="0.2">
      <c r="A80" s="1">
        <v>12</v>
      </c>
    </row>
    <row r="81" spans="1:1" x14ac:dyDescent="0.2">
      <c r="A81" s="1">
        <v>13</v>
      </c>
    </row>
    <row r="82" spans="1:1" x14ac:dyDescent="0.2">
      <c r="A82" s="1">
        <v>14</v>
      </c>
    </row>
    <row r="83" spans="1:1" x14ac:dyDescent="0.2">
      <c r="A83" s="1">
        <v>15</v>
      </c>
    </row>
    <row r="84" spans="1:1" x14ac:dyDescent="0.2">
      <c r="A84" s="1">
        <v>16</v>
      </c>
    </row>
    <row r="85" spans="1:1" x14ac:dyDescent="0.2">
      <c r="A85" s="1">
        <v>17</v>
      </c>
    </row>
    <row r="86" spans="1:1" x14ac:dyDescent="0.2">
      <c r="A86" s="1">
        <v>18</v>
      </c>
    </row>
    <row r="87" spans="1:1" x14ac:dyDescent="0.2">
      <c r="A87" s="1">
        <v>19</v>
      </c>
    </row>
    <row r="88" spans="1:1" x14ac:dyDescent="0.2">
      <c r="A88" s="1">
        <v>20</v>
      </c>
    </row>
    <row r="89" spans="1:1" x14ac:dyDescent="0.2">
      <c r="A89" s="1">
        <v>21</v>
      </c>
    </row>
  </sheetData>
  <pageMargins left="0.7" right="0.7" top="0.75" bottom="0.75" header="0.3" footer="0.3"/>
  <pageSetup paperSize="9" orientation="portrait" verticalDpi="59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dimension ref="A1:Y51"/>
  <sheetViews>
    <sheetView workbookViewId="0">
      <selection activeCell="C4" sqref="C4"/>
    </sheetView>
  </sheetViews>
  <sheetFormatPr defaultRowHeight="11.25" x14ac:dyDescent="0.2"/>
  <cols>
    <col min="1" max="1" width="19.125" style="1" bestFit="1" customWidth="1"/>
    <col min="2" max="12" width="6.625" style="1" customWidth="1"/>
    <col min="13" max="16384" width="9" style="1"/>
  </cols>
  <sheetData>
    <row r="1" spans="1:25" s="13" customFormat="1" ht="21" x14ac:dyDescent="0.35">
      <c r="A1" s="13" t="s">
        <v>582</v>
      </c>
      <c r="O1" s="14"/>
      <c r="P1" s="14"/>
      <c r="Q1" s="14"/>
      <c r="R1" s="14"/>
      <c r="S1" s="14"/>
      <c r="T1" s="14"/>
      <c r="U1" s="14"/>
      <c r="V1" s="14"/>
      <c r="W1" s="14"/>
      <c r="X1" s="14"/>
      <c r="Y1" s="14"/>
    </row>
    <row r="2" spans="1:25" x14ac:dyDescent="0.2">
      <c r="O2" s="10"/>
      <c r="P2" s="10"/>
      <c r="Q2" s="10"/>
      <c r="R2" s="10"/>
      <c r="S2" s="10"/>
      <c r="T2" s="10"/>
      <c r="U2" s="10"/>
      <c r="V2" s="10"/>
      <c r="W2" s="10"/>
      <c r="X2" s="10"/>
      <c r="Y2" s="10"/>
    </row>
    <row r="3" spans="1:25" x14ac:dyDescent="0.2">
      <c r="A3" s="2" t="s">
        <v>449</v>
      </c>
      <c r="B3" s="1">
        <v>90</v>
      </c>
      <c r="C3" s="1">
        <v>85</v>
      </c>
      <c r="D3" s="1">
        <v>80</v>
      </c>
      <c r="E3" s="1">
        <v>75</v>
      </c>
      <c r="F3" s="1">
        <v>70</v>
      </c>
      <c r="G3" s="1">
        <v>65</v>
      </c>
      <c r="H3" s="1">
        <v>60</v>
      </c>
      <c r="I3" s="1">
        <v>55</v>
      </c>
      <c r="J3" s="1">
        <v>50</v>
      </c>
      <c r="K3" s="1">
        <v>45</v>
      </c>
      <c r="L3" s="1">
        <v>40</v>
      </c>
      <c r="O3" s="10"/>
      <c r="P3" s="10"/>
      <c r="Q3" s="10"/>
      <c r="R3" s="10"/>
      <c r="S3" s="10"/>
      <c r="T3" s="10"/>
      <c r="U3" s="10"/>
      <c r="V3" s="10"/>
      <c r="W3" s="10"/>
      <c r="X3" s="10"/>
      <c r="Y3" s="10"/>
    </row>
    <row r="4" spans="1:25" x14ac:dyDescent="0.2">
      <c r="A4" s="2" t="s">
        <v>448</v>
      </c>
      <c r="B4" s="1">
        <v>80</v>
      </c>
      <c r="C4" s="1">
        <v>75</v>
      </c>
      <c r="D4" s="1">
        <v>70</v>
      </c>
      <c r="E4" s="1">
        <v>65</v>
      </c>
      <c r="F4" s="1">
        <v>60</v>
      </c>
      <c r="G4" s="1">
        <v>55</v>
      </c>
      <c r="H4" s="1">
        <v>50</v>
      </c>
      <c r="I4" s="1">
        <v>45</v>
      </c>
      <c r="J4" s="1">
        <v>40</v>
      </c>
      <c r="K4" s="1">
        <v>35</v>
      </c>
      <c r="L4" s="1">
        <v>30</v>
      </c>
      <c r="O4" s="10"/>
      <c r="P4" s="10"/>
      <c r="Q4" s="10"/>
      <c r="R4" s="10"/>
      <c r="S4" s="10"/>
      <c r="T4" s="10"/>
      <c r="U4" s="10"/>
      <c r="V4" s="10"/>
      <c r="W4" s="10"/>
      <c r="X4" s="10"/>
      <c r="Y4" s="10"/>
    </row>
    <row r="5" spans="1:25" x14ac:dyDescent="0.2">
      <c r="A5" s="2" t="s">
        <v>447</v>
      </c>
      <c r="B5" s="1">
        <v>30</v>
      </c>
      <c r="C5" s="1">
        <v>28</v>
      </c>
      <c r="D5" s="1">
        <v>25</v>
      </c>
      <c r="E5" s="1">
        <v>20</v>
      </c>
      <c r="O5" s="10"/>
      <c r="P5" s="10"/>
      <c r="Q5" s="10"/>
      <c r="R5" s="10"/>
      <c r="S5" s="10"/>
      <c r="T5" s="10"/>
      <c r="U5" s="10"/>
      <c r="V5" s="10"/>
      <c r="W5" s="10"/>
      <c r="X5" s="10"/>
      <c r="Y5" s="10"/>
    </row>
    <row r="6" spans="1:25" x14ac:dyDescent="0.2">
      <c r="A6" s="2" t="s">
        <v>579</v>
      </c>
      <c r="B6" s="1">
        <v>400</v>
      </c>
      <c r="O6" s="10"/>
      <c r="P6" s="10"/>
      <c r="Q6" s="10"/>
      <c r="R6" s="10"/>
      <c r="S6" s="10"/>
      <c r="T6" s="10"/>
      <c r="U6" s="10"/>
      <c r="V6" s="10"/>
      <c r="W6" s="10"/>
      <c r="X6" s="10"/>
      <c r="Y6" s="10"/>
    </row>
    <row r="7" spans="1:25" x14ac:dyDescent="0.2">
      <c r="A7" s="2" t="s">
        <v>578</v>
      </c>
      <c r="B7" s="1">
        <v>6000</v>
      </c>
      <c r="O7" s="10"/>
      <c r="P7" s="10"/>
      <c r="Q7" s="10"/>
      <c r="R7" s="10"/>
      <c r="S7" s="10"/>
      <c r="T7" s="10"/>
      <c r="U7" s="10"/>
      <c r="V7" s="10"/>
      <c r="W7" s="10"/>
      <c r="X7" s="10"/>
      <c r="Y7" s="10"/>
    </row>
    <row r="8" spans="1:25" x14ac:dyDescent="0.2">
      <c r="A8" s="2" t="s">
        <v>580</v>
      </c>
      <c r="B8" s="1">
        <v>400</v>
      </c>
      <c r="O8" s="10"/>
      <c r="P8" s="10"/>
      <c r="Q8" s="10"/>
      <c r="R8" s="10"/>
      <c r="S8" s="10"/>
      <c r="T8" s="10"/>
      <c r="U8" s="10"/>
      <c r="V8" s="10"/>
      <c r="W8" s="10"/>
      <c r="X8" s="10"/>
      <c r="Y8" s="10"/>
    </row>
    <row r="9" spans="1:25" x14ac:dyDescent="0.2">
      <c r="A9" s="2" t="s">
        <v>581</v>
      </c>
      <c r="B9" s="1">
        <v>3000</v>
      </c>
      <c r="O9" s="10"/>
      <c r="P9" s="10"/>
      <c r="Q9" s="10"/>
      <c r="R9" s="10"/>
      <c r="S9" s="10"/>
      <c r="T9" s="10"/>
      <c r="U9" s="10"/>
      <c r="V9" s="10"/>
      <c r="W9" s="10"/>
      <c r="X9" s="10"/>
      <c r="Y9" s="10"/>
    </row>
    <row r="10" spans="1:25" x14ac:dyDescent="0.2">
      <c r="A10" s="2" t="s">
        <v>450</v>
      </c>
      <c r="B10" s="125">
        <f>IF('SKYLINE_PLINT_L-LINE'!$B$5="Watt",1,3.412)</f>
        <v>1</v>
      </c>
      <c r="O10" s="10"/>
      <c r="P10" s="10"/>
      <c r="Q10" s="10"/>
      <c r="R10" s="10"/>
      <c r="S10" s="10"/>
      <c r="T10" s="10"/>
      <c r="U10" s="10"/>
      <c r="V10" s="10"/>
      <c r="W10" s="10"/>
      <c r="X10" s="10"/>
      <c r="Y10" s="10"/>
    </row>
    <row r="15" spans="1:25" x14ac:dyDescent="0.2">
      <c r="A15" s="1" t="s">
        <v>571</v>
      </c>
    </row>
    <row r="16" spans="1:25" x14ac:dyDescent="0.2">
      <c r="A16" s="1" t="s">
        <v>572</v>
      </c>
      <c r="B16" s="1" t="s">
        <v>573</v>
      </c>
      <c r="C16" s="1" t="s">
        <v>413</v>
      </c>
      <c r="E16" s="1" t="s">
        <v>414</v>
      </c>
      <c r="F16" s="1" t="s">
        <v>415</v>
      </c>
      <c r="G16" s="1" t="str">
        <f>'SKYLINE_PLINT_L-LINE'!$B$5&amp;"/M @ "&amp;'SKYLINE_PLINT_L-LINE'!$C$5&amp;"/"&amp;'SKYLINE_PLINT_L-LINE'!$E$5&amp;"/"&amp;'SKYLINE_PLINT_L-LINE'!$G$5</f>
        <v>Watt/M @ 75/65/20</v>
      </c>
      <c r="I16" s="1" t="s">
        <v>453</v>
      </c>
    </row>
    <row r="17" spans="1:9" x14ac:dyDescent="0.2">
      <c r="A17" s="1">
        <v>3</v>
      </c>
      <c r="C17" s="1">
        <f>+A17*$G$35</f>
        <v>300</v>
      </c>
      <c r="E17" s="1">
        <v>1.1591</v>
      </c>
      <c r="F17" s="125">
        <f>ROUND((((('SKYLINE_PLINT_L-LINE'!$C$5-'SKYLINE_PLINT_L-LINE'!$E$5)/LN(('SKYLINE_PLINT_L-LINE'!$C$5-'SKYLINE_PLINT_L-LINE'!$G$5)/('SKYLINE_PLINT_L-LINE'!$E$5-'SKYLINE_PLINT_L-LINE'!$G$5)))/((75-65)/LN((75-20)/(65-20))))^E17),2)</f>
        <v>1</v>
      </c>
      <c r="G17" s="1">
        <f>ROUND(C17*F17*$B$10,0)</f>
        <v>300</v>
      </c>
      <c r="I17" s="1">
        <v>2</v>
      </c>
    </row>
    <row r="18" spans="1:9" x14ac:dyDescent="0.2">
      <c r="A18" s="1">
        <v>4</v>
      </c>
      <c r="C18" s="1">
        <f t="shared" ref="C18:C34" si="0">+A18*$G$35</f>
        <v>400</v>
      </c>
      <c r="E18" s="1">
        <v>1.1348</v>
      </c>
      <c r="F18" s="125">
        <f>ROUND((((('SKYLINE_PLINT_L-LINE'!$C$5-'SKYLINE_PLINT_L-LINE'!$E$5)/LN(('SKYLINE_PLINT_L-LINE'!$C$5-'SKYLINE_PLINT_L-LINE'!$G$5)/('SKYLINE_PLINT_L-LINE'!$E$5-'SKYLINE_PLINT_L-LINE'!$G$5)))/((75-65)/LN((75-20)/(65-20))))^E18),2)</f>
        <v>1</v>
      </c>
      <c r="G18" s="1">
        <f t="shared" ref="G18:G34" si="1">ROUND(C18*F18*$B$10,0)</f>
        <v>400</v>
      </c>
      <c r="I18" s="1">
        <v>3</v>
      </c>
    </row>
    <row r="19" spans="1:9" x14ac:dyDescent="0.2">
      <c r="A19" s="1">
        <v>5</v>
      </c>
      <c r="C19" s="1">
        <f t="shared" si="0"/>
        <v>500</v>
      </c>
      <c r="E19" s="1">
        <v>1.1104000000000001</v>
      </c>
      <c r="F19" s="125">
        <f>ROUND((((('SKYLINE_PLINT_L-LINE'!$C$5-'SKYLINE_PLINT_L-LINE'!$E$5)/LN(('SKYLINE_PLINT_L-LINE'!$C$5-'SKYLINE_PLINT_L-LINE'!$G$5)/('SKYLINE_PLINT_L-LINE'!$E$5-'SKYLINE_PLINT_L-LINE'!$G$5)))/((75-65)/LN((75-20)/(65-20))))^E19),2)</f>
        <v>1</v>
      </c>
      <c r="G19" s="1">
        <f t="shared" si="1"/>
        <v>500</v>
      </c>
      <c r="I19" s="1">
        <v>4</v>
      </c>
    </row>
    <row r="20" spans="1:9" x14ac:dyDescent="0.2">
      <c r="A20" s="1">
        <v>6</v>
      </c>
      <c r="C20" s="1">
        <f t="shared" si="0"/>
        <v>600</v>
      </c>
      <c r="E20" s="1">
        <v>1.1212</v>
      </c>
      <c r="F20" s="125">
        <f>ROUND((((('SKYLINE_PLINT_L-LINE'!$C$5-'SKYLINE_PLINT_L-LINE'!$E$5)/LN(('SKYLINE_PLINT_L-LINE'!$C$5-'SKYLINE_PLINT_L-LINE'!$G$5)/('SKYLINE_PLINT_L-LINE'!$E$5-'SKYLINE_PLINT_L-LINE'!$G$5)))/((75-65)/LN((75-20)/(65-20))))^E20),2)</f>
        <v>1</v>
      </c>
      <c r="G20" s="1">
        <f t="shared" si="1"/>
        <v>600</v>
      </c>
      <c r="I20" s="1">
        <v>5</v>
      </c>
    </row>
    <row r="21" spans="1:9" x14ac:dyDescent="0.2">
      <c r="A21" s="1">
        <v>7</v>
      </c>
      <c r="C21" s="1">
        <f t="shared" si="0"/>
        <v>700</v>
      </c>
      <c r="E21" s="1">
        <v>1.1319999999999999</v>
      </c>
      <c r="F21" s="125">
        <f>ROUND((((('SKYLINE_PLINT_L-LINE'!$C$5-'SKYLINE_PLINT_L-LINE'!$E$5)/LN(('SKYLINE_PLINT_L-LINE'!$C$5-'SKYLINE_PLINT_L-LINE'!$G$5)/('SKYLINE_PLINT_L-LINE'!$E$5-'SKYLINE_PLINT_L-LINE'!$G$5)))/((75-65)/LN((75-20)/(65-20))))^E21),2)</f>
        <v>1</v>
      </c>
      <c r="G21" s="1">
        <f t="shared" si="1"/>
        <v>700</v>
      </c>
      <c r="I21" s="1">
        <v>6</v>
      </c>
    </row>
    <row r="22" spans="1:9" x14ac:dyDescent="0.2">
      <c r="A22" s="1">
        <v>8</v>
      </c>
      <c r="C22" s="1">
        <f t="shared" si="0"/>
        <v>800</v>
      </c>
      <c r="E22" s="1">
        <v>1.1870000000000001</v>
      </c>
      <c r="F22" s="125">
        <f>ROUND((((('SKYLINE_PLINT_L-LINE'!$C$5-'SKYLINE_PLINT_L-LINE'!$E$5)/LN(('SKYLINE_PLINT_L-LINE'!$C$5-'SKYLINE_PLINT_L-LINE'!$G$5)/('SKYLINE_PLINT_L-LINE'!$E$5-'SKYLINE_PLINT_L-LINE'!$G$5)))/((75-65)/LN((75-20)/(65-20))))^E22),2)</f>
        <v>1</v>
      </c>
      <c r="G22" s="1">
        <f t="shared" si="1"/>
        <v>800</v>
      </c>
      <c r="I22" s="1">
        <v>7</v>
      </c>
    </row>
    <row r="23" spans="1:9" x14ac:dyDescent="0.2">
      <c r="A23" s="1">
        <v>9</v>
      </c>
      <c r="C23" s="1">
        <f t="shared" si="0"/>
        <v>900</v>
      </c>
      <c r="E23" s="1">
        <v>1.2097</v>
      </c>
      <c r="F23" s="125">
        <f>ROUND((((('SKYLINE_PLINT_L-LINE'!$C$5-'SKYLINE_PLINT_L-LINE'!$E$5)/LN(('SKYLINE_PLINT_L-LINE'!$C$5-'SKYLINE_PLINT_L-LINE'!$G$5)/('SKYLINE_PLINT_L-LINE'!$E$5-'SKYLINE_PLINT_L-LINE'!$G$5)))/((75-65)/LN((75-20)/(65-20))))^E23),2)</f>
        <v>1</v>
      </c>
      <c r="G23" s="1">
        <f t="shared" si="1"/>
        <v>900</v>
      </c>
      <c r="I23" s="1">
        <v>8</v>
      </c>
    </row>
    <row r="24" spans="1:9" x14ac:dyDescent="0.2">
      <c r="A24" s="1">
        <v>10</v>
      </c>
      <c r="C24" s="1">
        <f t="shared" si="0"/>
        <v>1000</v>
      </c>
      <c r="E24" s="1">
        <v>1.2323</v>
      </c>
      <c r="F24" s="125">
        <f>ROUND((((('SKYLINE_PLINT_L-LINE'!$C$5-'SKYLINE_PLINT_L-LINE'!$E$5)/LN(('SKYLINE_PLINT_L-LINE'!$C$5-'SKYLINE_PLINT_L-LINE'!$G$5)/('SKYLINE_PLINT_L-LINE'!$E$5-'SKYLINE_PLINT_L-LINE'!$G$5)))/((75-65)/LN((75-20)/(65-20))))^E24),2)</f>
        <v>1</v>
      </c>
      <c r="G24" s="1">
        <f t="shared" si="1"/>
        <v>1000</v>
      </c>
      <c r="I24" s="1">
        <v>9</v>
      </c>
    </row>
    <row r="25" spans="1:9" x14ac:dyDescent="0.2">
      <c r="A25" s="1">
        <v>11</v>
      </c>
      <c r="C25" s="1">
        <f t="shared" si="0"/>
        <v>1100</v>
      </c>
      <c r="E25" s="1">
        <v>1.2284999999999999</v>
      </c>
      <c r="F25" s="125">
        <f>ROUND((((('SKYLINE_PLINT_L-LINE'!$C$5-'SKYLINE_PLINT_L-LINE'!$E$5)/LN(('SKYLINE_PLINT_L-LINE'!$C$5-'SKYLINE_PLINT_L-LINE'!$G$5)/('SKYLINE_PLINT_L-LINE'!$E$5-'SKYLINE_PLINT_L-LINE'!$G$5)))/((75-65)/LN((75-20)/(65-20))))^E25),2)</f>
        <v>1</v>
      </c>
      <c r="G25" s="1">
        <f t="shared" si="1"/>
        <v>1100</v>
      </c>
      <c r="I25" s="1">
        <v>10</v>
      </c>
    </row>
    <row r="26" spans="1:9" x14ac:dyDescent="0.2">
      <c r="A26" s="1">
        <v>12</v>
      </c>
      <c r="C26" s="1">
        <f t="shared" si="0"/>
        <v>1200</v>
      </c>
      <c r="E26" s="1">
        <v>1.2245999999999999</v>
      </c>
      <c r="F26" s="125">
        <f>ROUND((((('SKYLINE_PLINT_L-LINE'!$C$5-'SKYLINE_PLINT_L-LINE'!$E$5)/LN(('SKYLINE_PLINT_L-LINE'!$C$5-'SKYLINE_PLINT_L-LINE'!$G$5)/('SKYLINE_PLINT_L-LINE'!$E$5-'SKYLINE_PLINT_L-LINE'!$G$5)))/((75-65)/LN((75-20)/(65-20))))^E26),2)</f>
        <v>1</v>
      </c>
      <c r="G26" s="1">
        <f t="shared" si="1"/>
        <v>1200</v>
      </c>
      <c r="I26" s="1">
        <v>11</v>
      </c>
    </row>
    <row r="27" spans="1:9" x14ac:dyDescent="0.2">
      <c r="A27" s="1">
        <v>13</v>
      </c>
      <c r="C27" s="1">
        <f t="shared" si="0"/>
        <v>1300</v>
      </c>
      <c r="E27" s="1">
        <v>1.2256</v>
      </c>
      <c r="F27" s="125">
        <f>ROUND((((('SKYLINE_PLINT_L-LINE'!$C$5-'SKYLINE_PLINT_L-LINE'!$E$5)/LN(('SKYLINE_PLINT_L-LINE'!$C$5-'SKYLINE_PLINT_L-LINE'!$G$5)/('SKYLINE_PLINT_L-LINE'!$E$5-'SKYLINE_PLINT_L-LINE'!$G$5)))/((75-65)/LN((75-20)/(65-20))))^E27),2)</f>
        <v>1</v>
      </c>
      <c r="G27" s="1">
        <f t="shared" si="1"/>
        <v>1300</v>
      </c>
      <c r="I27" s="1">
        <v>12</v>
      </c>
    </row>
    <row r="28" spans="1:9" x14ac:dyDescent="0.2">
      <c r="A28" s="1">
        <v>14</v>
      </c>
      <c r="C28" s="1">
        <f t="shared" si="0"/>
        <v>1400</v>
      </c>
      <c r="E28" s="1">
        <v>1.2265999999999999</v>
      </c>
      <c r="F28" s="125">
        <f>ROUND((((('SKYLINE_PLINT_L-LINE'!$C$5-'SKYLINE_PLINT_L-LINE'!$E$5)/LN(('SKYLINE_PLINT_L-LINE'!$C$5-'SKYLINE_PLINT_L-LINE'!$G$5)/('SKYLINE_PLINT_L-LINE'!$E$5-'SKYLINE_PLINT_L-LINE'!$G$5)))/((75-65)/LN((75-20)/(65-20))))^E28),2)</f>
        <v>1</v>
      </c>
      <c r="G28" s="1">
        <f t="shared" si="1"/>
        <v>1400</v>
      </c>
      <c r="I28" s="1">
        <v>13</v>
      </c>
    </row>
    <row r="29" spans="1:9" x14ac:dyDescent="0.2">
      <c r="A29" s="1">
        <v>15</v>
      </c>
      <c r="C29" s="1">
        <f t="shared" si="0"/>
        <v>1500</v>
      </c>
      <c r="E29" s="1">
        <v>1.22</v>
      </c>
      <c r="F29" s="125">
        <f>ROUND((((('SKYLINE_PLINT_L-LINE'!$C$5-'SKYLINE_PLINT_L-LINE'!$E$5)/LN(('SKYLINE_PLINT_L-LINE'!$C$5-'SKYLINE_PLINT_L-LINE'!$G$5)/('SKYLINE_PLINT_L-LINE'!$E$5-'SKYLINE_PLINT_L-LINE'!$G$5)))/((75-65)/LN((75-20)/(65-20))))^E29),2)</f>
        <v>1</v>
      </c>
      <c r="G29" s="1">
        <f t="shared" si="1"/>
        <v>1500</v>
      </c>
    </row>
    <row r="30" spans="1:9" x14ac:dyDescent="0.2">
      <c r="A30" s="1">
        <v>16</v>
      </c>
      <c r="C30" s="1">
        <f t="shared" si="0"/>
        <v>1600</v>
      </c>
      <c r="E30" s="1">
        <v>1.22</v>
      </c>
      <c r="F30" s="125">
        <f>ROUND((((('SKYLINE_PLINT_L-LINE'!$C$5-'SKYLINE_PLINT_L-LINE'!$E$5)/LN(('SKYLINE_PLINT_L-LINE'!$C$5-'SKYLINE_PLINT_L-LINE'!$G$5)/('SKYLINE_PLINT_L-LINE'!$E$5-'SKYLINE_PLINT_L-LINE'!$G$5)))/((75-65)/LN((75-20)/(65-20))))^E30),2)</f>
        <v>1</v>
      </c>
      <c r="G30" s="1">
        <f t="shared" si="1"/>
        <v>1600</v>
      </c>
    </row>
    <row r="31" spans="1:9" x14ac:dyDescent="0.2">
      <c r="A31" s="1">
        <v>17</v>
      </c>
      <c r="C31" s="1">
        <f t="shared" si="0"/>
        <v>1700</v>
      </c>
      <c r="E31" s="1">
        <v>1.22</v>
      </c>
      <c r="F31" s="125">
        <f>ROUND((((('SKYLINE_PLINT_L-LINE'!$C$5-'SKYLINE_PLINT_L-LINE'!$E$5)/LN(('SKYLINE_PLINT_L-LINE'!$C$5-'SKYLINE_PLINT_L-LINE'!$G$5)/('SKYLINE_PLINT_L-LINE'!$E$5-'SKYLINE_PLINT_L-LINE'!$G$5)))/((75-65)/LN((75-20)/(65-20))))^E31),2)</f>
        <v>1</v>
      </c>
      <c r="G31" s="1">
        <f t="shared" si="1"/>
        <v>1700</v>
      </c>
    </row>
    <row r="32" spans="1:9" x14ac:dyDescent="0.2">
      <c r="A32" s="1">
        <v>18</v>
      </c>
      <c r="C32" s="1">
        <f t="shared" si="0"/>
        <v>1800</v>
      </c>
      <c r="E32" s="1">
        <v>1.22</v>
      </c>
      <c r="F32" s="125">
        <f>ROUND((((('SKYLINE_PLINT_L-LINE'!$C$5-'SKYLINE_PLINT_L-LINE'!$E$5)/LN(('SKYLINE_PLINT_L-LINE'!$C$5-'SKYLINE_PLINT_L-LINE'!$G$5)/('SKYLINE_PLINT_L-LINE'!$E$5-'SKYLINE_PLINT_L-LINE'!$G$5)))/((75-65)/LN((75-20)/(65-20))))^E32),2)</f>
        <v>1</v>
      </c>
      <c r="G32" s="1">
        <f t="shared" si="1"/>
        <v>1800</v>
      </c>
    </row>
    <row r="33" spans="1:9" x14ac:dyDescent="0.2">
      <c r="A33" s="1">
        <v>19</v>
      </c>
      <c r="C33" s="1">
        <f t="shared" si="0"/>
        <v>1900</v>
      </c>
      <c r="E33" s="1">
        <v>1.22</v>
      </c>
      <c r="F33" s="125">
        <f>ROUND((((('SKYLINE_PLINT_L-LINE'!$C$5-'SKYLINE_PLINT_L-LINE'!$E$5)/LN(('SKYLINE_PLINT_L-LINE'!$C$5-'SKYLINE_PLINT_L-LINE'!$G$5)/('SKYLINE_PLINT_L-LINE'!$E$5-'SKYLINE_PLINT_L-LINE'!$G$5)))/((75-65)/LN((75-20)/(65-20))))^E33),2)</f>
        <v>1</v>
      </c>
      <c r="G33" s="1">
        <f t="shared" si="1"/>
        <v>1900</v>
      </c>
    </row>
    <row r="34" spans="1:9" x14ac:dyDescent="0.2">
      <c r="A34" s="1">
        <v>20</v>
      </c>
      <c r="C34" s="1">
        <f t="shared" si="0"/>
        <v>2000</v>
      </c>
      <c r="E34" s="1">
        <v>1.22</v>
      </c>
      <c r="F34" s="125">
        <f>ROUND((((('SKYLINE_PLINT_L-LINE'!$C$5-'SKYLINE_PLINT_L-LINE'!$E$5)/LN(('SKYLINE_PLINT_L-LINE'!$C$5-'SKYLINE_PLINT_L-LINE'!$G$5)/('SKYLINE_PLINT_L-LINE'!$E$5-'SKYLINE_PLINT_L-LINE'!$G$5)))/((75-65)/LN((75-20)/(65-20))))^E34),2)</f>
        <v>1</v>
      </c>
      <c r="G34" s="1">
        <f t="shared" si="1"/>
        <v>2000</v>
      </c>
    </row>
    <row r="35" spans="1:9" x14ac:dyDescent="0.2">
      <c r="A35" s="1" t="s">
        <v>574</v>
      </c>
      <c r="F35" s="1" t="s">
        <v>575</v>
      </c>
      <c r="G35" s="1">
        <v>100</v>
      </c>
    </row>
    <row r="38" spans="1:9" x14ac:dyDescent="0.2">
      <c r="A38" s="1" t="s">
        <v>576</v>
      </c>
      <c r="C38" s="1" t="s">
        <v>413</v>
      </c>
      <c r="E38" s="1" t="s">
        <v>414</v>
      </c>
      <c r="F38" s="1" t="s">
        <v>415</v>
      </c>
      <c r="G38" s="1" t="str">
        <f>'SKYLINE_PLINT_L-LINE'!$B$5&amp;"W/M @ "&amp;'SKYLINE_PLINT_L-LINE'!$C$5&amp;"/"&amp;'SKYLINE_PLINT_L-LINE'!$E$5&amp;"/"&amp;'SKYLINE_PLINT_L-LINE'!$G$5</f>
        <v>WattW/M @ 75/65/20</v>
      </c>
    </row>
    <row r="39" spans="1:9" x14ac:dyDescent="0.2">
      <c r="A39" s="1">
        <v>3</v>
      </c>
      <c r="C39" s="1">
        <f>+A39*$G$51</f>
        <v>276</v>
      </c>
      <c r="E39" s="1">
        <v>1.1591</v>
      </c>
      <c r="F39" s="1">
        <f>ROUND((((('SKYLINE_PLINT_L-LINE'!$C$5-'SKYLINE_PLINT_L-LINE'!$E$5)/LN(('SKYLINE_PLINT_L-LINE'!$C$5-'SKYLINE_PLINT_L-LINE'!$G$5)/('SKYLINE_PLINT_L-LINE'!$E$5-'SKYLINE_PLINT_L-LINE'!$G$5)))/((75-65)/LN((75-20)/(65-20))))^E39),2)</f>
        <v>1</v>
      </c>
      <c r="G39" s="1">
        <f>ROUND(C39*F39*$B$10,0)</f>
        <v>276</v>
      </c>
      <c r="I39" s="170" t="str">
        <f>IF(A39&lt;10,"0"&amp;A39,A39)</f>
        <v>03</v>
      </c>
    </row>
    <row r="40" spans="1:9" x14ac:dyDescent="0.2">
      <c r="A40" s="1">
        <v>4</v>
      </c>
      <c r="C40" s="1">
        <f>+A40*$G$51</f>
        <v>368</v>
      </c>
      <c r="E40" s="1">
        <v>1.1348</v>
      </c>
      <c r="F40" s="1">
        <f>ROUND((((('SKYLINE_PLINT_L-LINE'!$C$5-'SKYLINE_PLINT_L-LINE'!$E$5)/LN(('SKYLINE_PLINT_L-LINE'!$C$5-'SKYLINE_PLINT_L-LINE'!$G$5)/('SKYLINE_PLINT_L-LINE'!$E$5-'SKYLINE_PLINT_L-LINE'!$G$5)))/((75-65)/LN((75-20)/(65-20))))^E40),2)</f>
        <v>1</v>
      </c>
      <c r="G40" s="1">
        <f t="shared" ref="G40:G50" si="2">ROUND(C40*F40*$B$10,0)</f>
        <v>368</v>
      </c>
      <c r="I40" s="170" t="str">
        <f t="shared" ref="I40:I50" si="3">IF(A40&lt;10,"0"&amp;A40,A40)</f>
        <v>04</v>
      </c>
    </row>
    <row r="41" spans="1:9" x14ac:dyDescent="0.2">
      <c r="A41" s="1">
        <v>5</v>
      </c>
      <c r="C41" s="1">
        <f t="shared" ref="C41:C50" si="4">+A41*$G$51</f>
        <v>460</v>
      </c>
      <c r="E41" s="1">
        <v>1.1104000000000001</v>
      </c>
      <c r="F41" s="1">
        <f>ROUND((((('SKYLINE_PLINT_L-LINE'!$C$5-'SKYLINE_PLINT_L-LINE'!$E$5)/LN(('SKYLINE_PLINT_L-LINE'!$C$5-'SKYLINE_PLINT_L-LINE'!$G$5)/('SKYLINE_PLINT_L-LINE'!$E$5-'SKYLINE_PLINT_L-LINE'!$G$5)))/((75-65)/LN((75-20)/(65-20))))^E41),2)</f>
        <v>1</v>
      </c>
      <c r="G41" s="1">
        <f t="shared" si="2"/>
        <v>460</v>
      </c>
      <c r="I41" s="170" t="str">
        <f t="shared" si="3"/>
        <v>05</v>
      </c>
    </row>
    <row r="42" spans="1:9" x14ac:dyDescent="0.2">
      <c r="A42" s="1">
        <v>6</v>
      </c>
      <c r="C42" s="1">
        <f t="shared" si="4"/>
        <v>552</v>
      </c>
      <c r="E42" s="1">
        <v>1.1212</v>
      </c>
      <c r="F42" s="1">
        <f>ROUND((((('SKYLINE_PLINT_L-LINE'!$C$5-'SKYLINE_PLINT_L-LINE'!$E$5)/LN(('SKYLINE_PLINT_L-LINE'!$C$5-'SKYLINE_PLINT_L-LINE'!$G$5)/('SKYLINE_PLINT_L-LINE'!$E$5-'SKYLINE_PLINT_L-LINE'!$G$5)))/((75-65)/LN((75-20)/(65-20))))^E42),2)</f>
        <v>1</v>
      </c>
      <c r="G42" s="1">
        <f t="shared" si="2"/>
        <v>552</v>
      </c>
      <c r="I42" s="170" t="str">
        <f t="shared" si="3"/>
        <v>06</v>
      </c>
    </row>
    <row r="43" spans="1:9" x14ac:dyDescent="0.2">
      <c r="A43" s="1">
        <v>7</v>
      </c>
      <c r="C43" s="1">
        <f t="shared" si="4"/>
        <v>644</v>
      </c>
      <c r="E43" s="1">
        <v>1.1319999999999999</v>
      </c>
      <c r="F43" s="1">
        <f>ROUND((((('SKYLINE_PLINT_L-LINE'!$C$5-'SKYLINE_PLINT_L-LINE'!$E$5)/LN(('SKYLINE_PLINT_L-LINE'!$C$5-'SKYLINE_PLINT_L-LINE'!$G$5)/('SKYLINE_PLINT_L-LINE'!$E$5-'SKYLINE_PLINT_L-LINE'!$G$5)))/((75-65)/LN((75-20)/(65-20))))^E43),2)</f>
        <v>1</v>
      </c>
      <c r="G43" s="1">
        <f t="shared" si="2"/>
        <v>644</v>
      </c>
      <c r="I43" s="170" t="str">
        <f t="shared" si="3"/>
        <v>07</v>
      </c>
    </row>
    <row r="44" spans="1:9" x14ac:dyDescent="0.2">
      <c r="A44" s="1">
        <v>8</v>
      </c>
      <c r="C44" s="1">
        <f t="shared" si="4"/>
        <v>736</v>
      </c>
      <c r="E44" s="1">
        <v>1.1870000000000001</v>
      </c>
      <c r="F44" s="1">
        <f>ROUND((((('SKYLINE_PLINT_L-LINE'!$C$5-'SKYLINE_PLINT_L-LINE'!$E$5)/LN(('SKYLINE_PLINT_L-LINE'!$C$5-'SKYLINE_PLINT_L-LINE'!$G$5)/('SKYLINE_PLINT_L-LINE'!$E$5-'SKYLINE_PLINT_L-LINE'!$G$5)))/((75-65)/LN((75-20)/(65-20))))^E44),2)</f>
        <v>1</v>
      </c>
      <c r="G44" s="1">
        <f t="shared" si="2"/>
        <v>736</v>
      </c>
      <c r="I44" s="170" t="str">
        <f t="shared" si="3"/>
        <v>08</v>
      </c>
    </row>
    <row r="45" spans="1:9" x14ac:dyDescent="0.2">
      <c r="A45" s="1">
        <v>9</v>
      </c>
      <c r="C45" s="1">
        <f t="shared" si="4"/>
        <v>828</v>
      </c>
      <c r="E45" s="1">
        <v>1.2097</v>
      </c>
      <c r="F45" s="1">
        <f>ROUND((((('SKYLINE_PLINT_L-LINE'!$C$5-'SKYLINE_PLINT_L-LINE'!$E$5)/LN(('SKYLINE_PLINT_L-LINE'!$C$5-'SKYLINE_PLINT_L-LINE'!$G$5)/('SKYLINE_PLINT_L-LINE'!$E$5-'SKYLINE_PLINT_L-LINE'!$G$5)))/((75-65)/LN((75-20)/(65-20))))^E45),2)</f>
        <v>1</v>
      </c>
      <c r="G45" s="1">
        <f t="shared" si="2"/>
        <v>828</v>
      </c>
      <c r="I45" s="170" t="str">
        <f t="shared" si="3"/>
        <v>09</v>
      </c>
    </row>
    <row r="46" spans="1:9" x14ac:dyDescent="0.2">
      <c r="A46" s="1">
        <v>10</v>
      </c>
      <c r="C46" s="1">
        <f t="shared" si="4"/>
        <v>920</v>
      </c>
      <c r="E46" s="1">
        <v>1.2323</v>
      </c>
      <c r="F46" s="1">
        <f>ROUND((((('SKYLINE_PLINT_L-LINE'!$C$5-'SKYLINE_PLINT_L-LINE'!$E$5)/LN(('SKYLINE_PLINT_L-LINE'!$C$5-'SKYLINE_PLINT_L-LINE'!$G$5)/('SKYLINE_PLINT_L-LINE'!$E$5-'SKYLINE_PLINT_L-LINE'!$G$5)))/((75-65)/LN((75-20)/(65-20))))^E46),2)</f>
        <v>1</v>
      </c>
      <c r="G46" s="1">
        <f t="shared" si="2"/>
        <v>920</v>
      </c>
      <c r="I46" s="170">
        <f t="shared" si="3"/>
        <v>10</v>
      </c>
    </row>
    <row r="47" spans="1:9" x14ac:dyDescent="0.2">
      <c r="A47" s="1">
        <v>11</v>
      </c>
      <c r="C47" s="1">
        <f t="shared" si="4"/>
        <v>1012</v>
      </c>
      <c r="E47" s="1">
        <v>1.2284999999999999</v>
      </c>
      <c r="F47" s="1">
        <f>ROUND((((('SKYLINE_PLINT_L-LINE'!$C$5-'SKYLINE_PLINT_L-LINE'!$E$5)/LN(('SKYLINE_PLINT_L-LINE'!$C$5-'SKYLINE_PLINT_L-LINE'!$G$5)/('SKYLINE_PLINT_L-LINE'!$E$5-'SKYLINE_PLINT_L-LINE'!$G$5)))/((75-65)/LN((75-20)/(65-20))))^E47),2)</f>
        <v>1</v>
      </c>
      <c r="G47" s="1">
        <f t="shared" si="2"/>
        <v>1012</v>
      </c>
      <c r="I47" s="170">
        <f t="shared" si="3"/>
        <v>11</v>
      </c>
    </row>
    <row r="48" spans="1:9" x14ac:dyDescent="0.2">
      <c r="A48" s="1">
        <v>12</v>
      </c>
      <c r="C48" s="1">
        <f t="shared" si="4"/>
        <v>1104</v>
      </c>
      <c r="E48" s="1">
        <v>1.2245999999999999</v>
      </c>
      <c r="F48" s="1">
        <f>ROUND((((('SKYLINE_PLINT_L-LINE'!$C$5-'SKYLINE_PLINT_L-LINE'!$E$5)/LN(('SKYLINE_PLINT_L-LINE'!$C$5-'SKYLINE_PLINT_L-LINE'!$G$5)/('SKYLINE_PLINT_L-LINE'!$E$5-'SKYLINE_PLINT_L-LINE'!$G$5)))/((75-65)/LN((75-20)/(65-20))))^E48),2)</f>
        <v>1</v>
      </c>
      <c r="G48" s="1">
        <f t="shared" si="2"/>
        <v>1104</v>
      </c>
      <c r="I48" s="170">
        <f t="shared" si="3"/>
        <v>12</v>
      </c>
    </row>
    <row r="49" spans="1:9" x14ac:dyDescent="0.2">
      <c r="A49" s="1">
        <v>13</v>
      </c>
      <c r="C49" s="1">
        <f t="shared" si="4"/>
        <v>1196</v>
      </c>
      <c r="E49" s="1">
        <v>1.2256</v>
      </c>
      <c r="F49" s="1">
        <f>ROUND((((('SKYLINE_PLINT_L-LINE'!$C$5-'SKYLINE_PLINT_L-LINE'!$E$5)/LN(('SKYLINE_PLINT_L-LINE'!$C$5-'SKYLINE_PLINT_L-LINE'!$G$5)/('SKYLINE_PLINT_L-LINE'!$E$5-'SKYLINE_PLINT_L-LINE'!$G$5)))/((75-65)/LN((75-20)/(65-20))))^E49),2)</f>
        <v>1</v>
      </c>
      <c r="G49" s="1">
        <f t="shared" si="2"/>
        <v>1196</v>
      </c>
      <c r="I49" s="170">
        <f t="shared" si="3"/>
        <v>13</v>
      </c>
    </row>
    <row r="50" spans="1:9" x14ac:dyDescent="0.2">
      <c r="A50" s="1">
        <v>14</v>
      </c>
      <c r="C50" s="1">
        <f t="shared" si="4"/>
        <v>1288</v>
      </c>
      <c r="E50" s="1">
        <v>1.2265999999999999</v>
      </c>
      <c r="F50" s="1">
        <f>ROUND((((('SKYLINE_PLINT_L-LINE'!$C$5-'SKYLINE_PLINT_L-LINE'!$E$5)/LN(('SKYLINE_PLINT_L-LINE'!$C$5-'SKYLINE_PLINT_L-LINE'!$G$5)/('SKYLINE_PLINT_L-LINE'!$E$5-'SKYLINE_PLINT_L-LINE'!$G$5)))/((75-65)/LN((75-20)/(65-20))))^E50),2)</f>
        <v>1</v>
      </c>
      <c r="G50" s="1">
        <f t="shared" si="2"/>
        <v>1288</v>
      </c>
      <c r="I50" s="170">
        <f t="shared" si="3"/>
        <v>14</v>
      </c>
    </row>
    <row r="51" spans="1:9" x14ac:dyDescent="0.2">
      <c r="A51" s="1" t="s">
        <v>577</v>
      </c>
      <c r="F51" s="1" t="s">
        <v>575</v>
      </c>
      <c r="G51" s="1">
        <v>92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Y23"/>
  <sheetViews>
    <sheetView workbookViewId="0">
      <selection activeCell="C4" sqref="C4"/>
    </sheetView>
  </sheetViews>
  <sheetFormatPr defaultRowHeight="11.25" x14ac:dyDescent="0.2"/>
  <cols>
    <col min="1" max="1" width="17.125" style="1" customWidth="1"/>
    <col min="2" max="16384" width="9" style="1"/>
  </cols>
  <sheetData>
    <row r="1" spans="1:25" s="13" customFormat="1" ht="21" x14ac:dyDescent="0.35">
      <c r="A1" s="13" t="s">
        <v>611</v>
      </c>
      <c r="O1" s="14"/>
      <c r="P1" s="14"/>
      <c r="Q1" s="14"/>
      <c r="R1" s="14"/>
      <c r="S1" s="14"/>
      <c r="T1" s="14"/>
      <c r="U1" s="14"/>
      <c r="V1" s="14"/>
      <c r="W1" s="14"/>
      <c r="X1" s="14"/>
      <c r="Y1" s="14"/>
    </row>
    <row r="3" spans="1:25" x14ac:dyDescent="0.2">
      <c r="A3" s="2" t="s">
        <v>449</v>
      </c>
      <c r="B3" s="1">
        <v>90</v>
      </c>
      <c r="C3" s="1">
        <v>85</v>
      </c>
      <c r="D3" s="1">
        <v>80</v>
      </c>
      <c r="E3" s="1">
        <v>75</v>
      </c>
      <c r="F3" s="1">
        <v>70</v>
      </c>
      <c r="G3" s="1">
        <v>65</v>
      </c>
      <c r="H3" s="1">
        <v>60</v>
      </c>
      <c r="I3" s="1">
        <v>55</v>
      </c>
      <c r="J3" s="1">
        <v>50</v>
      </c>
      <c r="K3" s="1">
        <v>45</v>
      </c>
      <c r="L3" s="1">
        <v>40</v>
      </c>
    </row>
    <row r="4" spans="1:25" x14ac:dyDescent="0.2">
      <c r="A4" s="2" t="s">
        <v>448</v>
      </c>
      <c r="B4" s="1">
        <v>80</v>
      </c>
      <c r="C4" s="1">
        <v>75</v>
      </c>
      <c r="D4" s="1">
        <v>70</v>
      </c>
      <c r="E4" s="1">
        <v>65</v>
      </c>
      <c r="F4" s="1">
        <v>60</v>
      </c>
      <c r="G4" s="1">
        <v>55</v>
      </c>
      <c r="H4" s="1">
        <v>50</v>
      </c>
      <c r="I4" s="1">
        <v>45</v>
      </c>
      <c r="J4" s="1">
        <v>40</v>
      </c>
      <c r="K4" s="1">
        <v>35</v>
      </c>
      <c r="L4" s="1">
        <v>30</v>
      </c>
    </row>
    <row r="5" spans="1:25" x14ac:dyDescent="0.2">
      <c r="A5" s="2" t="s">
        <v>447</v>
      </c>
      <c r="B5" s="1">
        <v>30</v>
      </c>
      <c r="C5" s="1">
        <v>28</v>
      </c>
      <c r="D5" s="1">
        <v>25</v>
      </c>
      <c r="E5" s="1">
        <v>20</v>
      </c>
    </row>
    <row r="6" spans="1:25" x14ac:dyDescent="0.2">
      <c r="A6" s="2" t="s">
        <v>616</v>
      </c>
      <c r="B6" s="1">
        <v>400</v>
      </c>
    </row>
    <row r="7" spans="1:25" x14ac:dyDescent="0.2">
      <c r="A7" s="2" t="s">
        <v>617</v>
      </c>
      <c r="B7" s="1">
        <v>3200</v>
      </c>
    </row>
    <row r="8" spans="1:25" x14ac:dyDescent="0.2">
      <c r="A8" s="2" t="s">
        <v>377</v>
      </c>
      <c r="B8" s="1">
        <v>280</v>
      </c>
      <c r="C8" s="1">
        <v>350</v>
      </c>
      <c r="D8" s="1">
        <v>420</v>
      </c>
      <c r="E8" s="1">
        <v>490</v>
      </c>
      <c r="F8" s="1">
        <v>560</v>
      </c>
      <c r="G8" s="1">
        <v>630</v>
      </c>
      <c r="H8" s="1">
        <v>700</v>
      </c>
      <c r="I8" s="1">
        <v>770</v>
      </c>
      <c r="J8" s="1">
        <v>840</v>
      </c>
      <c r="K8" s="1">
        <v>910</v>
      </c>
      <c r="L8" s="1">
        <v>980</v>
      </c>
    </row>
    <row r="9" spans="1:25" x14ac:dyDescent="0.2">
      <c r="A9" s="2" t="s">
        <v>473</v>
      </c>
    </row>
    <row r="10" spans="1:25" x14ac:dyDescent="0.2">
      <c r="A10" s="2" t="s">
        <v>415</v>
      </c>
      <c r="B10" s="1">
        <f>ROUND(((((VERTICAL_RADIATOR!$C$5-VERTICAL_RADIATOR!$D$5)/LN((VERTICAL_RADIATOR!$C$5-VERTICAL_RADIATOR!$E$5)/(VERTICAL_RADIATOR!$D$5-VERTICAL_RADIATOR!$E$5)))/((75-65)/LN((75-20)/(65-20))))^1.21),2)</f>
        <v>1</v>
      </c>
    </row>
    <row r="11" spans="1:25" x14ac:dyDescent="0.2">
      <c r="A11" s="2" t="s">
        <v>450</v>
      </c>
      <c r="B11" s="125">
        <f>IF(VERTICAL_RADIATOR!$B$5="Watt",1,3.412)</f>
        <v>1</v>
      </c>
      <c r="K11" s="10"/>
    </row>
    <row r="14" spans="1:25" x14ac:dyDescent="0.2">
      <c r="A14" s="1" t="s">
        <v>569</v>
      </c>
    </row>
    <row r="15" spans="1:25" x14ac:dyDescent="0.2">
      <c r="A15" s="1" t="s">
        <v>612</v>
      </c>
      <c r="D15" s="1" t="str">
        <f>VERTICAL_RADIATOR!$B$5&amp;"/element "&amp;VERTICAL_RADIATOR!$C$5&amp;"/"&amp;VERTICAL_RADIATOR!$D$5&amp;"/"&amp;VERTICAL_RADIATOR!$E$5</f>
        <v>Watt/element 75/65/20</v>
      </c>
      <c r="F15" s="170" t="s">
        <v>613</v>
      </c>
    </row>
    <row r="16" spans="1:25" x14ac:dyDescent="0.2">
      <c r="A16" s="1">
        <v>5.8333300000000001</v>
      </c>
      <c r="B16" s="1" t="s">
        <v>614</v>
      </c>
      <c r="D16" s="1">
        <f>A16*$B$10*$B$11</f>
        <v>5.8333300000000001</v>
      </c>
      <c r="F16" s="1">
        <v>1</v>
      </c>
    </row>
    <row r="17" spans="1:6" x14ac:dyDescent="0.2">
      <c r="A17" s="1">
        <v>35.833329999999997</v>
      </c>
      <c r="B17" s="1" t="s">
        <v>615</v>
      </c>
      <c r="D17" s="1">
        <f>A17*$B$10*$B$11</f>
        <v>35.833329999999997</v>
      </c>
      <c r="F17" s="1">
        <f>F16+0.57</f>
        <v>1.5699999999999998</v>
      </c>
    </row>
    <row r="18" spans="1:6" x14ac:dyDescent="0.2">
      <c r="F18" s="1">
        <f>F17+0.57</f>
        <v>2.1399999999999997</v>
      </c>
    </row>
    <row r="20" spans="1:6" x14ac:dyDescent="0.2">
      <c r="A20" s="1" t="s">
        <v>453</v>
      </c>
    </row>
    <row r="21" spans="1:6" x14ac:dyDescent="0.2">
      <c r="A21" s="1">
        <v>1</v>
      </c>
    </row>
    <row r="22" spans="1:6" x14ac:dyDescent="0.2">
      <c r="A22" s="1">
        <v>2</v>
      </c>
    </row>
    <row r="23" spans="1:6" x14ac:dyDescent="0.2">
      <c r="A23" s="1">
        <v>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Y34"/>
  <sheetViews>
    <sheetView workbookViewId="0">
      <selection activeCell="C4" sqref="C4"/>
    </sheetView>
  </sheetViews>
  <sheetFormatPr defaultRowHeight="11.25" x14ac:dyDescent="0.2"/>
  <cols>
    <col min="1" max="1" width="12.75" style="1" customWidth="1"/>
    <col min="2" max="16384" width="9" style="1"/>
  </cols>
  <sheetData>
    <row r="1" spans="1:25" s="13" customFormat="1" ht="21" x14ac:dyDescent="0.35">
      <c r="A1" s="13" t="s">
        <v>642</v>
      </c>
      <c r="O1" s="14"/>
      <c r="P1" s="14"/>
      <c r="Q1" s="14"/>
      <c r="R1" s="14"/>
      <c r="S1" s="14"/>
      <c r="T1" s="14"/>
      <c r="U1" s="14"/>
      <c r="V1" s="14"/>
      <c r="W1" s="14"/>
      <c r="X1" s="14"/>
      <c r="Y1" s="14"/>
    </row>
    <row r="2" spans="1:25" x14ac:dyDescent="0.2">
      <c r="O2" s="10"/>
      <c r="P2" s="10"/>
      <c r="Q2" s="10"/>
      <c r="R2" s="10"/>
      <c r="S2" s="10"/>
      <c r="T2" s="10"/>
      <c r="U2" s="10"/>
      <c r="V2" s="10"/>
      <c r="W2" s="10"/>
      <c r="X2" s="10"/>
      <c r="Y2" s="10"/>
    </row>
    <row r="3" spans="1:25" x14ac:dyDescent="0.2">
      <c r="A3" s="2" t="s">
        <v>648</v>
      </c>
      <c r="B3" s="1" t="s">
        <v>575</v>
      </c>
      <c r="C3" s="1" t="s">
        <v>643</v>
      </c>
      <c r="D3" s="1" t="s">
        <v>644</v>
      </c>
      <c r="E3" s="1" t="s">
        <v>645</v>
      </c>
      <c r="F3" s="1" t="s">
        <v>646</v>
      </c>
      <c r="G3" s="1" t="s">
        <v>647</v>
      </c>
      <c r="O3" s="10"/>
      <c r="P3" s="10"/>
      <c r="Q3" s="10"/>
      <c r="R3" s="10"/>
      <c r="S3" s="10"/>
      <c r="T3" s="10"/>
      <c r="U3" s="10"/>
      <c r="V3" s="10"/>
      <c r="W3" s="10"/>
      <c r="X3" s="10"/>
      <c r="Y3" s="10"/>
    </row>
    <row r="4" spans="1:25" x14ac:dyDescent="0.2">
      <c r="A4" s="2" t="s">
        <v>713</v>
      </c>
      <c r="B4" s="1">
        <v>1000</v>
      </c>
      <c r="C4" s="1">
        <v>1200</v>
      </c>
      <c r="D4" s="1">
        <v>1400</v>
      </c>
      <c r="E4" s="1">
        <v>1600</v>
      </c>
      <c r="F4" s="1">
        <v>1800</v>
      </c>
      <c r="G4" s="1">
        <v>2000</v>
      </c>
      <c r="H4" s="1">
        <v>2200</v>
      </c>
      <c r="I4" s="1">
        <v>2400</v>
      </c>
      <c r="J4" s="1">
        <v>2600</v>
      </c>
      <c r="K4" s="1">
        <v>2800</v>
      </c>
      <c r="L4" s="1">
        <v>3000</v>
      </c>
      <c r="M4" s="1">
        <v>3200</v>
      </c>
      <c r="N4" s="1">
        <v>3400</v>
      </c>
      <c r="O4" s="10"/>
      <c r="P4" s="10"/>
      <c r="Q4" s="10"/>
      <c r="R4" s="10"/>
      <c r="S4" s="10"/>
      <c r="T4" s="10"/>
      <c r="U4" s="10"/>
      <c r="V4" s="10"/>
      <c r="W4" s="10"/>
      <c r="X4" s="10"/>
      <c r="Y4" s="10"/>
    </row>
    <row r="5" spans="1:25" x14ac:dyDescent="0.2">
      <c r="A5" s="2" t="s">
        <v>435</v>
      </c>
      <c r="B5" s="1">
        <v>1000</v>
      </c>
      <c r="O5" s="10"/>
      <c r="P5" s="10"/>
      <c r="Q5" s="10"/>
      <c r="R5" s="10"/>
      <c r="S5" s="10"/>
      <c r="T5" s="10"/>
      <c r="U5" s="10"/>
      <c r="V5" s="10"/>
      <c r="W5" s="10"/>
      <c r="X5" s="10"/>
      <c r="Y5" s="10"/>
    </row>
    <row r="6" spans="1:25" x14ac:dyDescent="0.2">
      <c r="A6" s="2" t="s">
        <v>437</v>
      </c>
      <c r="B6" s="1">
        <v>3400</v>
      </c>
      <c r="O6" s="10"/>
      <c r="P6" s="10"/>
      <c r="Q6" s="10"/>
      <c r="R6" s="10"/>
      <c r="S6" s="10"/>
      <c r="T6" s="10"/>
      <c r="U6" s="10"/>
      <c r="V6" s="10"/>
      <c r="W6" s="10"/>
      <c r="X6" s="10"/>
      <c r="Y6" s="10"/>
    </row>
    <row r="7" spans="1:25" x14ac:dyDescent="0.2">
      <c r="A7" s="2" t="s">
        <v>450</v>
      </c>
      <c r="B7" s="1">
        <f>IF(CONVEC!$B$5="Watt",1,3.412)</f>
        <v>1</v>
      </c>
      <c r="O7" s="10"/>
      <c r="P7" s="10"/>
      <c r="Q7" s="10"/>
      <c r="R7" s="10"/>
      <c r="S7" s="10"/>
      <c r="T7" s="10"/>
      <c r="U7" s="10"/>
      <c r="V7" s="10"/>
      <c r="W7" s="10"/>
      <c r="X7" s="10"/>
      <c r="Y7" s="10"/>
    </row>
    <row r="8" spans="1:25" x14ac:dyDescent="0.2">
      <c r="A8" s="1" t="s">
        <v>709</v>
      </c>
      <c r="B8" s="1" t="str">
        <f ca="1">OFFSET(SPROG!$B$85,0,SPROG!$B$2)</f>
        <v>Too large Watt/BTU</v>
      </c>
    </row>
    <row r="11" spans="1:25" x14ac:dyDescent="0.2">
      <c r="B11" s="1" t="s">
        <v>376</v>
      </c>
    </row>
    <row r="12" spans="1:25" x14ac:dyDescent="0.2">
      <c r="B12" s="1">
        <v>3400</v>
      </c>
      <c r="C12" s="1">
        <v>3200</v>
      </c>
      <c r="D12" s="1">
        <v>3000</v>
      </c>
      <c r="E12" s="1">
        <v>2800</v>
      </c>
      <c r="F12" s="1">
        <v>2600</v>
      </c>
      <c r="G12" s="1">
        <v>2400</v>
      </c>
      <c r="H12" s="1">
        <v>2200</v>
      </c>
      <c r="I12" s="1">
        <v>2000</v>
      </c>
      <c r="J12" s="1">
        <v>1800</v>
      </c>
      <c r="K12" s="1">
        <v>1600</v>
      </c>
      <c r="L12" s="1">
        <v>1400</v>
      </c>
      <c r="M12" s="1">
        <v>1200</v>
      </c>
      <c r="N12" s="1">
        <v>1000</v>
      </c>
    </row>
    <row r="13" spans="1:25" x14ac:dyDescent="0.2">
      <c r="A13" s="1" t="str">
        <f>+B3</f>
        <v>75/65/20</v>
      </c>
      <c r="B13" s="1">
        <v>1586</v>
      </c>
      <c r="C13" s="1">
        <v>1468</v>
      </c>
      <c r="D13" s="1">
        <v>1349</v>
      </c>
      <c r="E13" s="1">
        <v>1231</v>
      </c>
      <c r="F13" s="1">
        <v>1113</v>
      </c>
      <c r="G13" s="1">
        <v>994</v>
      </c>
      <c r="H13" s="1">
        <v>876</v>
      </c>
      <c r="I13" s="1">
        <v>759</v>
      </c>
      <c r="J13" s="1">
        <v>642</v>
      </c>
      <c r="K13" s="1">
        <v>526</v>
      </c>
      <c r="L13" s="1">
        <v>410</v>
      </c>
      <c r="M13" s="1">
        <v>296</v>
      </c>
      <c r="N13" s="1">
        <v>183</v>
      </c>
    </row>
    <row r="14" spans="1:25" x14ac:dyDescent="0.2">
      <c r="A14" s="1" t="str">
        <f>+C3</f>
        <v>70/50/20</v>
      </c>
      <c r="B14" s="1">
        <v>1242</v>
      </c>
      <c r="C14" s="1">
        <v>1145</v>
      </c>
      <c r="D14" s="1">
        <v>1049</v>
      </c>
      <c r="E14" s="1">
        <v>953</v>
      </c>
      <c r="F14" s="1">
        <v>857</v>
      </c>
      <c r="G14" s="1">
        <v>761</v>
      </c>
      <c r="H14" s="1">
        <v>666</v>
      </c>
      <c r="I14" s="1">
        <v>571</v>
      </c>
      <c r="J14" s="1">
        <v>477</v>
      </c>
      <c r="K14" s="1">
        <v>384</v>
      </c>
      <c r="L14" s="1">
        <v>292</v>
      </c>
      <c r="M14" s="1">
        <v>202</v>
      </c>
      <c r="N14" s="1">
        <v>116</v>
      </c>
    </row>
    <row r="15" spans="1:25" x14ac:dyDescent="0.2">
      <c r="A15" s="1" t="str">
        <f>+D3</f>
        <v>70/40/20</v>
      </c>
      <c r="B15" s="1">
        <v>1033</v>
      </c>
      <c r="C15" s="1">
        <v>949</v>
      </c>
      <c r="D15" s="1">
        <v>866</v>
      </c>
      <c r="E15" s="1">
        <v>783</v>
      </c>
      <c r="F15" s="1">
        <v>700</v>
      </c>
      <c r="G15" s="1">
        <v>618</v>
      </c>
      <c r="H15" s="1">
        <v>535</v>
      </c>
      <c r="I15" s="1">
        <v>454</v>
      </c>
      <c r="J15" s="1">
        <v>374</v>
      </c>
      <c r="K15" s="1">
        <v>296</v>
      </c>
      <c r="L15" s="1">
        <v>219</v>
      </c>
      <c r="M15" s="1">
        <v>145</v>
      </c>
      <c r="N15" s="1">
        <v>76</v>
      </c>
    </row>
    <row r="16" spans="1:25" x14ac:dyDescent="0.2">
      <c r="A16" s="1" t="str">
        <f>+E3</f>
        <v>65/45/20</v>
      </c>
      <c r="B16" s="1">
        <v>1079</v>
      </c>
      <c r="C16" s="1">
        <v>995</v>
      </c>
      <c r="D16" s="1">
        <v>910</v>
      </c>
      <c r="E16" s="1">
        <v>826</v>
      </c>
      <c r="F16" s="1">
        <v>742</v>
      </c>
      <c r="G16" s="1">
        <v>658</v>
      </c>
      <c r="H16" s="1">
        <v>574</v>
      </c>
      <c r="I16" s="1">
        <v>491</v>
      </c>
      <c r="J16" s="1">
        <v>409</v>
      </c>
      <c r="K16" s="1">
        <v>328</v>
      </c>
      <c r="L16" s="1">
        <v>248</v>
      </c>
      <c r="M16" s="1">
        <v>170</v>
      </c>
      <c r="N16" s="1">
        <v>96</v>
      </c>
    </row>
    <row r="17" spans="1:14" x14ac:dyDescent="0.2">
      <c r="A17" s="1" t="str">
        <f>+F3</f>
        <v>60/50/20</v>
      </c>
      <c r="B17" s="1">
        <v>1105</v>
      </c>
      <c r="C17" s="1">
        <v>1021</v>
      </c>
      <c r="D17" s="1">
        <v>937</v>
      </c>
      <c r="E17" s="1">
        <v>854</v>
      </c>
      <c r="F17" s="1">
        <v>771</v>
      </c>
      <c r="G17" s="1">
        <v>688</v>
      </c>
      <c r="H17" s="1">
        <v>605</v>
      </c>
      <c r="I17" s="1">
        <v>522</v>
      </c>
      <c r="J17" s="1">
        <v>440</v>
      </c>
      <c r="K17" s="1">
        <v>359</v>
      </c>
      <c r="L17" s="1">
        <v>278</v>
      </c>
      <c r="M17" s="1">
        <v>198</v>
      </c>
      <c r="N17" s="1">
        <v>120</v>
      </c>
    </row>
    <row r="18" spans="1:14" x14ac:dyDescent="0.2">
      <c r="A18" s="1" t="str">
        <f>+G3</f>
        <v>50/45/20</v>
      </c>
      <c r="B18" s="1">
        <v>873</v>
      </c>
      <c r="C18" s="1">
        <v>808</v>
      </c>
      <c r="D18" s="1">
        <v>743</v>
      </c>
      <c r="E18" s="1">
        <v>678</v>
      </c>
      <c r="F18" s="1">
        <v>613</v>
      </c>
      <c r="G18" s="1">
        <v>549</v>
      </c>
      <c r="H18" s="1">
        <v>484</v>
      </c>
      <c r="I18" s="1">
        <v>420</v>
      </c>
      <c r="J18" s="1">
        <v>355</v>
      </c>
      <c r="K18" s="1">
        <v>292</v>
      </c>
      <c r="L18" s="1">
        <v>227</v>
      </c>
      <c r="M18" s="1">
        <v>164</v>
      </c>
      <c r="N18" s="1">
        <v>102</v>
      </c>
    </row>
    <row r="19" spans="1:14" x14ac:dyDescent="0.2">
      <c r="A19" s="1" t="str">
        <f>+A13</f>
        <v>75/65/20</v>
      </c>
      <c r="B19" s="1" t="s">
        <v>650</v>
      </c>
      <c r="C19" s="1" t="s">
        <v>651</v>
      </c>
      <c r="D19" s="1" t="s">
        <v>652</v>
      </c>
      <c r="E19" s="1" t="s">
        <v>653</v>
      </c>
      <c r="F19" s="1" t="s">
        <v>654</v>
      </c>
      <c r="G19" s="1" t="s">
        <v>655</v>
      </c>
      <c r="H19" s="1" t="s">
        <v>656</v>
      </c>
      <c r="I19" s="1" t="s">
        <v>657</v>
      </c>
      <c r="J19" s="1" t="s">
        <v>658</v>
      </c>
      <c r="K19" s="1" t="s">
        <v>659</v>
      </c>
      <c r="L19" s="1" t="s">
        <v>660</v>
      </c>
      <c r="M19" s="1" t="s">
        <v>661</v>
      </c>
      <c r="N19" s="1" t="s">
        <v>662</v>
      </c>
    </row>
    <row r="20" spans="1:14" x14ac:dyDescent="0.2">
      <c r="A20" s="1" t="str">
        <f t="shared" ref="A20:A24" si="0">+A14</f>
        <v>70/50/20</v>
      </c>
      <c r="B20" s="1" t="s">
        <v>663</v>
      </c>
      <c r="C20" s="1" t="s">
        <v>664</v>
      </c>
      <c r="D20" s="1" t="s">
        <v>659</v>
      </c>
      <c r="E20" s="1" t="s">
        <v>665</v>
      </c>
      <c r="F20" s="1" t="s">
        <v>666</v>
      </c>
      <c r="G20" s="1" t="s">
        <v>667</v>
      </c>
      <c r="H20" s="1" t="s">
        <v>668</v>
      </c>
      <c r="I20" s="1" t="s">
        <v>669</v>
      </c>
      <c r="J20" s="1" t="s">
        <v>670</v>
      </c>
      <c r="K20" s="1" t="s">
        <v>671</v>
      </c>
      <c r="L20" s="1" t="s">
        <v>672</v>
      </c>
      <c r="M20" s="1" t="s">
        <v>673</v>
      </c>
      <c r="N20" s="1" t="s">
        <v>674</v>
      </c>
    </row>
    <row r="21" spans="1:14" x14ac:dyDescent="0.2">
      <c r="A21" s="1" t="str">
        <f t="shared" si="0"/>
        <v>70/40/20</v>
      </c>
      <c r="B21" s="1" t="s">
        <v>675</v>
      </c>
      <c r="C21" s="1" t="s">
        <v>676</v>
      </c>
      <c r="D21" s="1" t="s">
        <v>669</v>
      </c>
      <c r="E21" s="1" t="s">
        <v>677</v>
      </c>
      <c r="F21" s="1" t="s">
        <v>670</v>
      </c>
      <c r="G21" s="1" t="s">
        <v>678</v>
      </c>
      <c r="H21" s="1" t="s">
        <v>662</v>
      </c>
      <c r="I21" s="1" t="s">
        <v>672</v>
      </c>
      <c r="J21" s="1" t="s">
        <v>679</v>
      </c>
      <c r="K21" s="1" t="s">
        <v>673</v>
      </c>
      <c r="L21" s="1" t="s">
        <v>680</v>
      </c>
      <c r="M21" s="1" t="s">
        <v>681</v>
      </c>
      <c r="N21" s="1" t="s">
        <v>682</v>
      </c>
    </row>
    <row r="22" spans="1:14" x14ac:dyDescent="0.2">
      <c r="A22" s="1" t="str">
        <f t="shared" si="0"/>
        <v>65/45/20</v>
      </c>
      <c r="B22" s="1" t="s">
        <v>683</v>
      </c>
      <c r="C22" s="1" t="s">
        <v>684</v>
      </c>
      <c r="D22" s="1" t="s">
        <v>685</v>
      </c>
      <c r="E22" s="1" t="s">
        <v>660</v>
      </c>
      <c r="F22" s="1" t="s">
        <v>667</v>
      </c>
      <c r="G22" s="1" t="s">
        <v>668</v>
      </c>
      <c r="H22" s="1" t="s">
        <v>669</v>
      </c>
      <c r="I22" s="1" t="s">
        <v>686</v>
      </c>
      <c r="J22" s="1" t="s">
        <v>678</v>
      </c>
      <c r="K22" s="1" t="s">
        <v>687</v>
      </c>
      <c r="L22" s="1" t="s">
        <v>679</v>
      </c>
      <c r="M22" s="1" t="s">
        <v>688</v>
      </c>
      <c r="N22" s="1" t="s">
        <v>681</v>
      </c>
    </row>
    <row r="23" spans="1:14" x14ac:dyDescent="0.2">
      <c r="A23" s="1" t="str">
        <f t="shared" si="0"/>
        <v>60/50/20</v>
      </c>
      <c r="B23" s="1" t="s">
        <v>689</v>
      </c>
      <c r="C23" s="1" t="s">
        <v>690</v>
      </c>
      <c r="D23" s="1" t="s">
        <v>691</v>
      </c>
      <c r="E23" s="1" t="s">
        <v>692</v>
      </c>
      <c r="F23" s="1" t="s">
        <v>657</v>
      </c>
      <c r="G23" s="1" t="s">
        <v>693</v>
      </c>
      <c r="H23" s="1" t="s">
        <v>694</v>
      </c>
      <c r="I23" s="1" t="s">
        <v>659</v>
      </c>
      <c r="J23" s="1" t="s">
        <v>695</v>
      </c>
      <c r="K23" s="1" t="s">
        <v>696</v>
      </c>
      <c r="L23" s="1" t="s">
        <v>697</v>
      </c>
      <c r="M23" s="1" t="s">
        <v>671</v>
      </c>
      <c r="N23" s="1" t="s">
        <v>698</v>
      </c>
    </row>
    <row r="24" spans="1:14" x14ac:dyDescent="0.2">
      <c r="A24" s="1" t="str">
        <f t="shared" si="0"/>
        <v>50/45/20</v>
      </c>
      <c r="B24" s="1" t="s">
        <v>699</v>
      </c>
      <c r="C24" s="1" t="s">
        <v>700</v>
      </c>
      <c r="D24" s="1" t="s">
        <v>651</v>
      </c>
      <c r="E24" s="1" t="s">
        <v>701</v>
      </c>
      <c r="F24" s="1" t="s">
        <v>702</v>
      </c>
      <c r="G24" s="1" t="s">
        <v>703</v>
      </c>
      <c r="H24" s="1" t="s">
        <v>704</v>
      </c>
      <c r="I24" s="1" t="s">
        <v>705</v>
      </c>
      <c r="J24" s="1" t="s">
        <v>706</v>
      </c>
      <c r="K24" s="1" t="s">
        <v>707</v>
      </c>
      <c r="L24" s="1" t="s">
        <v>685</v>
      </c>
      <c r="M24" s="1" t="s">
        <v>668</v>
      </c>
      <c r="N24" s="1" t="s">
        <v>678</v>
      </c>
    </row>
    <row r="25" spans="1:14" x14ac:dyDescent="0.2">
      <c r="A25" s="1" t="s">
        <v>437</v>
      </c>
      <c r="B25" s="1">
        <v>3500</v>
      </c>
    </row>
    <row r="27" spans="1:14" x14ac:dyDescent="0.2">
      <c r="A27" s="1" t="s">
        <v>649</v>
      </c>
      <c r="B27" s="176" t="str">
        <f>+CONVEC!$B$5</f>
        <v>Watt</v>
      </c>
    </row>
    <row r="28" spans="1:14" x14ac:dyDescent="0.2">
      <c r="A28" s="1" t="s">
        <v>377</v>
      </c>
      <c r="B28" s="1">
        <v>3400</v>
      </c>
      <c r="C28" s="1">
        <v>3200</v>
      </c>
      <c r="D28" s="1">
        <v>3000</v>
      </c>
      <c r="E28" s="1">
        <v>2800</v>
      </c>
      <c r="F28" s="1">
        <v>2600</v>
      </c>
      <c r="G28" s="1">
        <v>2400</v>
      </c>
      <c r="H28" s="1">
        <v>2200</v>
      </c>
      <c r="I28" s="1">
        <v>2000</v>
      </c>
      <c r="J28" s="1">
        <v>1800</v>
      </c>
      <c r="K28" s="1">
        <v>1600</v>
      </c>
      <c r="L28" s="1">
        <v>1400</v>
      </c>
      <c r="M28" s="1">
        <v>1200</v>
      </c>
      <c r="N28" s="1">
        <v>1000</v>
      </c>
    </row>
    <row r="29" spans="1:14" x14ac:dyDescent="0.2">
      <c r="A29" s="1" t="str">
        <f>+A13</f>
        <v>75/65/20</v>
      </c>
      <c r="B29" s="1">
        <f>ROUND(B13*$B$7,0)</f>
        <v>1586</v>
      </c>
      <c r="C29" s="1">
        <f t="shared" ref="C29:N29" si="1">ROUND(C13*$B$7,0)</f>
        <v>1468</v>
      </c>
      <c r="D29" s="1">
        <f t="shared" si="1"/>
        <v>1349</v>
      </c>
      <c r="E29" s="1">
        <f t="shared" si="1"/>
        <v>1231</v>
      </c>
      <c r="F29" s="1">
        <f t="shared" si="1"/>
        <v>1113</v>
      </c>
      <c r="G29" s="1">
        <f t="shared" si="1"/>
        <v>994</v>
      </c>
      <c r="H29" s="1">
        <f t="shared" si="1"/>
        <v>876</v>
      </c>
      <c r="I29" s="1">
        <f t="shared" si="1"/>
        <v>759</v>
      </c>
      <c r="J29" s="1">
        <f t="shared" si="1"/>
        <v>642</v>
      </c>
      <c r="K29" s="1">
        <f t="shared" si="1"/>
        <v>526</v>
      </c>
      <c r="L29" s="1">
        <f t="shared" si="1"/>
        <v>410</v>
      </c>
      <c r="M29" s="1">
        <f t="shared" si="1"/>
        <v>296</v>
      </c>
      <c r="N29" s="1">
        <f t="shared" si="1"/>
        <v>183</v>
      </c>
    </row>
    <row r="30" spans="1:14" x14ac:dyDescent="0.2">
      <c r="A30" s="1" t="str">
        <f t="shared" ref="A30:A34" si="2">+A14</f>
        <v>70/50/20</v>
      </c>
      <c r="B30" s="1">
        <f t="shared" ref="B30:N34" si="3">ROUND(B14*$B$7,0)</f>
        <v>1242</v>
      </c>
      <c r="C30" s="1">
        <f t="shared" si="3"/>
        <v>1145</v>
      </c>
      <c r="D30" s="1">
        <f t="shared" si="3"/>
        <v>1049</v>
      </c>
      <c r="E30" s="1">
        <f t="shared" si="3"/>
        <v>953</v>
      </c>
      <c r="F30" s="1">
        <f t="shared" si="3"/>
        <v>857</v>
      </c>
      <c r="G30" s="1">
        <f t="shared" si="3"/>
        <v>761</v>
      </c>
      <c r="H30" s="1">
        <f t="shared" si="3"/>
        <v>666</v>
      </c>
      <c r="I30" s="1">
        <f t="shared" si="3"/>
        <v>571</v>
      </c>
      <c r="J30" s="1">
        <f t="shared" si="3"/>
        <v>477</v>
      </c>
      <c r="K30" s="1">
        <f t="shared" si="3"/>
        <v>384</v>
      </c>
      <c r="L30" s="1">
        <f t="shared" si="3"/>
        <v>292</v>
      </c>
      <c r="M30" s="1">
        <f t="shared" si="3"/>
        <v>202</v>
      </c>
      <c r="N30" s="1">
        <f t="shared" si="3"/>
        <v>116</v>
      </c>
    </row>
    <row r="31" spans="1:14" x14ac:dyDescent="0.2">
      <c r="A31" s="1" t="str">
        <f t="shared" si="2"/>
        <v>70/40/20</v>
      </c>
      <c r="B31" s="1">
        <f t="shared" si="3"/>
        <v>1033</v>
      </c>
      <c r="C31" s="1">
        <f t="shared" si="3"/>
        <v>949</v>
      </c>
      <c r="D31" s="1">
        <f t="shared" si="3"/>
        <v>866</v>
      </c>
      <c r="E31" s="1">
        <f t="shared" si="3"/>
        <v>783</v>
      </c>
      <c r="F31" s="1">
        <f t="shared" si="3"/>
        <v>700</v>
      </c>
      <c r="G31" s="1">
        <f t="shared" si="3"/>
        <v>618</v>
      </c>
      <c r="H31" s="1">
        <f t="shared" si="3"/>
        <v>535</v>
      </c>
      <c r="I31" s="1">
        <f t="shared" si="3"/>
        <v>454</v>
      </c>
      <c r="J31" s="1">
        <f t="shared" si="3"/>
        <v>374</v>
      </c>
      <c r="K31" s="1">
        <f t="shared" si="3"/>
        <v>296</v>
      </c>
      <c r="L31" s="1">
        <f t="shared" si="3"/>
        <v>219</v>
      </c>
      <c r="M31" s="1">
        <f t="shared" si="3"/>
        <v>145</v>
      </c>
      <c r="N31" s="1">
        <f t="shared" si="3"/>
        <v>76</v>
      </c>
    </row>
    <row r="32" spans="1:14" x14ac:dyDescent="0.2">
      <c r="A32" s="1" t="str">
        <f t="shared" si="2"/>
        <v>65/45/20</v>
      </c>
      <c r="B32" s="1">
        <f t="shared" si="3"/>
        <v>1079</v>
      </c>
      <c r="C32" s="1">
        <f t="shared" si="3"/>
        <v>995</v>
      </c>
      <c r="D32" s="1">
        <f t="shared" si="3"/>
        <v>910</v>
      </c>
      <c r="E32" s="1">
        <f t="shared" si="3"/>
        <v>826</v>
      </c>
      <c r="F32" s="1">
        <f t="shared" si="3"/>
        <v>742</v>
      </c>
      <c r="G32" s="1">
        <f t="shared" si="3"/>
        <v>658</v>
      </c>
      <c r="H32" s="1">
        <f t="shared" si="3"/>
        <v>574</v>
      </c>
      <c r="I32" s="1">
        <f t="shared" si="3"/>
        <v>491</v>
      </c>
      <c r="J32" s="1">
        <f t="shared" si="3"/>
        <v>409</v>
      </c>
      <c r="K32" s="1">
        <f t="shared" si="3"/>
        <v>328</v>
      </c>
      <c r="L32" s="1">
        <f t="shared" si="3"/>
        <v>248</v>
      </c>
      <c r="M32" s="1">
        <f t="shared" si="3"/>
        <v>170</v>
      </c>
      <c r="N32" s="1">
        <f t="shared" si="3"/>
        <v>96</v>
      </c>
    </row>
    <row r="33" spans="1:14" x14ac:dyDescent="0.2">
      <c r="A33" s="1" t="str">
        <f t="shared" si="2"/>
        <v>60/50/20</v>
      </c>
      <c r="B33" s="1">
        <f t="shared" si="3"/>
        <v>1105</v>
      </c>
      <c r="C33" s="1">
        <f t="shared" si="3"/>
        <v>1021</v>
      </c>
      <c r="D33" s="1">
        <f t="shared" si="3"/>
        <v>937</v>
      </c>
      <c r="E33" s="1">
        <f t="shared" si="3"/>
        <v>854</v>
      </c>
      <c r="F33" s="1">
        <f t="shared" si="3"/>
        <v>771</v>
      </c>
      <c r="G33" s="1">
        <f t="shared" si="3"/>
        <v>688</v>
      </c>
      <c r="H33" s="1">
        <f t="shared" si="3"/>
        <v>605</v>
      </c>
      <c r="I33" s="1">
        <f t="shared" si="3"/>
        <v>522</v>
      </c>
      <c r="J33" s="1">
        <f t="shared" si="3"/>
        <v>440</v>
      </c>
      <c r="K33" s="1">
        <f t="shared" si="3"/>
        <v>359</v>
      </c>
      <c r="L33" s="1">
        <f t="shared" si="3"/>
        <v>278</v>
      </c>
      <c r="M33" s="1">
        <f t="shared" si="3"/>
        <v>198</v>
      </c>
      <c r="N33" s="1">
        <f t="shared" si="3"/>
        <v>120</v>
      </c>
    </row>
    <row r="34" spans="1:14" x14ac:dyDescent="0.2">
      <c r="A34" s="1" t="str">
        <f t="shared" si="2"/>
        <v>50/45/20</v>
      </c>
      <c r="B34" s="1">
        <f t="shared" si="3"/>
        <v>873</v>
      </c>
      <c r="C34" s="1">
        <f t="shared" si="3"/>
        <v>808</v>
      </c>
      <c r="D34" s="1">
        <f t="shared" si="3"/>
        <v>743</v>
      </c>
      <c r="E34" s="1">
        <f t="shared" si="3"/>
        <v>678</v>
      </c>
      <c r="F34" s="1">
        <f t="shared" si="3"/>
        <v>613</v>
      </c>
      <c r="G34" s="1">
        <f t="shared" si="3"/>
        <v>549</v>
      </c>
      <c r="H34" s="1">
        <f t="shared" si="3"/>
        <v>484</v>
      </c>
      <c r="I34" s="1">
        <f t="shared" si="3"/>
        <v>420</v>
      </c>
      <c r="J34" s="1">
        <f t="shared" si="3"/>
        <v>355</v>
      </c>
      <c r="K34" s="1">
        <f t="shared" si="3"/>
        <v>292</v>
      </c>
      <c r="L34" s="1">
        <f t="shared" si="3"/>
        <v>227</v>
      </c>
      <c r="M34" s="1">
        <f t="shared" si="3"/>
        <v>164</v>
      </c>
      <c r="N34" s="1">
        <f t="shared" si="3"/>
        <v>102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7"/>
  <dimension ref="A1:FF566"/>
  <sheetViews>
    <sheetView showGridLines="0" workbookViewId="0">
      <selection activeCell="C4" sqref="C4"/>
    </sheetView>
  </sheetViews>
  <sheetFormatPr defaultRowHeight="15" customHeight="1" x14ac:dyDescent="0.2"/>
  <cols>
    <col min="1" max="1" width="5.875" style="37" customWidth="1"/>
    <col min="2" max="2" width="0.5" style="37" customWidth="1"/>
    <col min="3" max="3" width="0.5" style="1" customWidth="1"/>
    <col min="4" max="4" width="0.5" style="37" customWidth="1"/>
    <col min="5" max="5" width="0.5" style="1" customWidth="1"/>
    <col min="6" max="6" width="0.5" style="37" customWidth="1"/>
    <col min="7" max="7" width="0.5" style="1" customWidth="1"/>
    <col min="8" max="8" width="0.5" style="37" customWidth="1"/>
    <col min="9" max="9" width="0.5" style="1" customWidth="1"/>
    <col min="10" max="10" width="0.5" style="37" customWidth="1"/>
    <col min="11" max="11" width="0.5" style="1" customWidth="1"/>
    <col min="12" max="12" width="0.5" style="37" customWidth="1"/>
    <col min="13" max="13" width="0.5" style="1" customWidth="1"/>
    <col min="14" max="14" width="0.5" style="37" customWidth="1"/>
    <col min="15" max="15" width="0.5" style="1" customWidth="1"/>
    <col min="16" max="16" width="0.5" style="37" customWidth="1"/>
    <col min="17" max="17" width="0.5" style="1" customWidth="1"/>
    <col min="18" max="18" width="0.5" style="37" customWidth="1"/>
    <col min="19" max="19" width="0.5" style="1" customWidth="1"/>
    <col min="20" max="20" width="0.5" style="37" customWidth="1"/>
    <col min="21" max="21" width="0.5" style="1" customWidth="1"/>
    <col min="22" max="22" width="0.5" style="37" customWidth="1"/>
    <col min="23" max="23" width="0.5" style="1" customWidth="1"/>
    <col min="24" max="24" width="0.5" style="37" customWidth="1"/>
    <col min="25" max="25" width="0.5" style="1" customWidth="1"/>
    <col min="26" max="26" width="0.5" style="37" customWidth="1"/>
    <col min="27" max="27" width="0.5" style="1" customWidth="1"/>
    <col min="28" max="28" width="0.5" style="37" customWidth="1"/>
    <col min="29" max="29" width="0.5" style="1" customWidth="1"/>
    <col min="30" max="30" width="0.5" style="37" customWidth="1"/>
    <col min="31" max="31" width="0.5" style="1" customWidth="1"/>
    <col min="32" max="32" width="0.5" style="37" customWidth="1"/>
    <col min="33" max="33" width="0.5" style="1" customWidth="1"/>
    <col min="34" max="34" width="0.5" style="37" customWidth="1"/>
    <col min="35" max="35" width="0.5" style="1" customWidth="1"/>
    <col min="36" max="36" width="0.5" style="37" customWidth="1"/>
    <col min="37" max="37" width="0.5" style="1" customWidth="1"/>
    <col min="38" max="38" width="0.5" style="37" customWidth="1"/>
    <col min="39" max="39" width="0.5" style="1" customWidth="1"/>
    <col min="40" max="40" width="0.5" style="37" customWidth="1"/>
    <col min="41" max="41" width="0.5" style="1" customWidth="1"/>
    <col min="42" max="42" width="0.5" style="37" customWidth="1"/>
    <col min="43" max="43" width="0.5" style="1" customWidth="1"/>
    <col min="44" max="44" width="0.5" style="37" customWidth="1"/>
    <col min="45" max="45" width="0.5" style="1" customWidth="1"/>
    <col min="46" max="46" width="0.5" style="37" customWidth="1"/>
    <col min="47" max="47" width="0.5" style="1" customWidth="1"/>
    <col min="48" max="48" width="0.5" style="37" customWidth="1"/>
    <col min="49" max="49" width="0.5" style="1" customWidth="1"/>
    <col min="50" max="50" width="0.5" style="37" customWidth="1"/>
    <col min="51" max="51" width="0.5" style="1" customWidth="1"/>
    <col min="52" max="52" width="0.5" style="37" customWidth="1"/>
    <col min="53" max="53" width="0.5" style="1" customWidth="1"/>
    <col min="54" max="54" width="0.5" style="37" customWidth="1"/>
    <col min="55" max="55" width="0.5" style="1" customWidth="1"/>
    <col min="56" max="56" width="0.5" style="37" customWidth="1"/>
    <col min="57" max="57" width="0.5" style="1" customWidth="1"/>
    <col min="58" max="58" width="2.625" style="37" customWidth="1"/>
    <col min="59" max="60" width="9" style="37"/>
    <col min="61" max="61" width="0.875" style="37" customWidth="1"/>
    <col min="62" max="62" width="0.375" style="37" customWidth="1"/>
    <col min="63" max="63" width="0.875" style="37" customWidth="1"/>
    <col min="64" max="64" width="0.375" style="37" customWidth="1"/>
    <col min="65" max="65" width="0.875" style="37" customWidth="1"/>
    <col min="66" max="66" width="0.375" style="37" customWidth="1"/>
    <col min="67" max="67" width="0.875" style="37" customWidth="1"/>
    <col min="68" max="68" width="0.375" style="37" customWidth="1"/>
    <col min="69" max="69" width="0.875" style="37" customWidth="1"/>
    <col min="70" max="70" width="0.375" style="37" customWidth="1"/>
    <col min="71" max="71" width="0.875" style="37" customWidth="1"/>
    <col min="72" max="72" width="0.375" style="37" customWidth="1"/>
    <col min="73" max="74" width="1" style="37" customWidth="1"/>
    <col min="75" max="75" width="2.625" style="37" customWidth="1"/>
    <col min="76" max="77" width="9" style="37"/>
    <col min="78" max="78" width="0.5" style="1" customWidth="1"/>
    <col min="79" max="79" width="0.5" style="37" customWidth="1"/>
    <col min="80" max="80" width="0.5" style="1" customWidth="1"/>
    <col min="81" max="81" width="0.5" style="37" customWidth="1"/>
    <col min="82" max="82" width="0.5" style="1" customWidth="1"/>
    <col min="83" max="83" width="0.5" style="37" customWidth="1"/>
    <col min="84" max="84" width="0.5" style="1" customWidth="1"/>
    <col min="85" max="85" width="0.5" style="37" customWidth="1"/>
    <col min="86" max="86" width="0.5" style="1" customWidth="1"/>
    <col min="87" max="87" width="0.5" style="37" customWidth="1"/>
    <col min="88" max="88" width="0.5" style="1" customWidth="1"/>
    <col min="89" max="89" width="0.5" style="37" customWidth="1"/>
    <col min="90" max="90" width="0.5" style="1" customWidth="1"/>
    <col min="91" max="91" width="0.5" style="37" customWidth="1"/>
    <col min="92" max="92" width="0.5" style="1" customWidth="1"/>
    <col min="93" max="93" width="0.5" style="37" customWidth="1"/>
    <col min="94" max="94" width="0.5" style="1" customWidth="1"/>
    <col min="95" max="95" width="0.5" style="37" customWidth="1"/>
    <col min="96" max="96" width="0.5" style="1" customWidth="1"/>
    <col min="97" max="97" width="0.5" style="37" customWidth="1"/>
    <col min="98" max="98" width="0.5" style="1" customWidth="1"/>
    <col min="99" max="99" width="0.5" style="37" customWidth="1"/>
    <col min="100" max="100" width="0.5" style="1" customWidth="1"/>
    <col min="101" max="101" width="0.5" style="37" customWidth="1"/>
    <col min="102" max="102" width="0.5" style="1" customWidth="1"/>
    <col min="103" max="103" width="0.5" style="37" customWidth="1"/>
    <col min="104" max="104" width="0.5" style="1" customWidth="1"/>
    <col min="105" max="106" width="2.625" style="37" customWidth="1"/>
    <col min="107" max="107" width="9" style="37"/>
    <col min="108" max="108" width="1.375" style="37" customWidth="1"/>
    <col min="109" max="117" width="0.5" style="37" customWidth="1"/>
    <col min="118" max="118" width="1.375" style="37" customWidth="1"/>
    <col min="119" max="119" width="1.625" style="37" customWidth="1"/>
    <col min="120" max="121" width="9" style="37"/>
    <col min="122" max="122" width="9" style="37" customWidth="1"/>
    <col min="123" max="138" width="0.375" style="37" customWidth="1"/>
    <col min="139" max="162" width="9" style="37"/>
    <col min="163" max="16384" width="9" style="1"/>
  </cols>
  <sheetData>
    <row r="1" spans="1:106" s="37" customFormat="1" ht="12" customHeight="1" x14ac:dyDescent="0.2">
      <c r="A1" s="60" t="s">
        <v>404</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4"/>
      <c r="BH1" s="60" t="s">
        <v>405</v>
      </c>
      <c r="BI1" s="137"/>
      <c r="BJ1" s="137"/>
      <c r="BK1" s="53"/>
      <c r="BL1" s="53"/>
      <c r="BM1" s="53"/>
      <c r="BN1" s="53"/>
      <c r="BO1" s="53"/>
      <c r="BP1" s="53"/>
      <c r="BQ1" s="53"/>
      <c r="BR1" s="53"/>
      <c r="BS1" s="53"/>
      <c r="BT1" s="53"/>
      <c r="BU1" s="53"/>
      <c r="BV1" s="53"/>
      <c r="BW1" s="53"/>
      <c r="BX1" s="54"/>
      <c r="BY1" s="60" t="s">
        <v>571</v>
      </c>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4"/>
      <c r="DB1" s="38"/>
    </row>
    <row r="2" spans="1:106" s="37" customFormat="1" ht="12" customHeight="1" x14ac:dyDescent="0.2">
      <c r="A2" s="55"/>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56"/>
      <c r="BH2" s="55"/>
      <c r="BI2" s="38"/>
      <c r="BJ2" s="38"/>
      <c r="BK2" s="38"/>
      <c r="BL2" s="38"/>
      <c r="BM2" s="38"/>
      <c r="BN2" s="38"/>
      <c r="BO2" s="38"/>
      <c r="BP2" s="38"/>
      <c r="BQ2" s="38"/>
      <c r="BR2" s="38"/>
      <c r="BS2" s="38"/>
      <c r="BT2" s="38"/>
      <c r="BU2" s="38"/>
      <c r="BV2" s="38"/>
      <c r="BW2" s="38"/>
      <c r="BX2" s="56"/>
      <c r="BY2" s="55"/>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56"/>
      <c r="DB2" s="38"/>
    </row>
    <row r="3" spans="1:106" ht="12" customHeight="1" x14ac:dyDescent="0.2">
      <c r="A3" s="55"/>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0"/>
      <c r="AR3" s="38"/>
      <c r="AS3" s="30"/>
      <c r="AT3" s="38"/>
      <c r="AU3" s="30"/>
      <c r="AV3" s="38"/>
      <c r="AW3" s="30"/>
      <c r="AX3" s="38"/>
      <c r="AY3" s="30"/>
      <c r="AZ3" s="38"/>
      <c r="BA3" s="31"/>
      <c r="BB3" s="38"/>
      <c r="BC3" s="31"/>
      <c r="BD3" s="38"/>
      <c r="BE3" s="31"/>
      <c r="BF3" s="38"/>
      <c r="BG3" s="56" t="s">
        <v>454</v>
      </c>
      <c r="BH3" s="55"/>
      <c r="BI3" s="38"/>
      <c r="BJ3" s="38"/>
      <c r="BK3" s="38"/>
      <c r="BL3" s="38"/>
      <c r="BM3" s="38"/>
      <c r="BN3" s="38"/>
      <c r="BO3" s="38"/>
      <c r="BP3" s="38"/>
      <c r="BQ3" s="38"/>
      <c r="BR3" s="38"/>
      <c r="BS3" s="38"/>
      <c r="BT3" s="31"/>
      <c r="BU3" s="38"/>
      <c r="BV3" s="63"/>
      <c r="BW3" s="38"/>
      <c r="BX3" s="56" t="s">
        <v>526</v>
      </c>
      <c r="BY3" s="55"/>
      <c r="BZ3" s="38"/>
      <c r="CA3" s="38"/>
      <c r="CB3" s="38"/>
      <c r="CC3" s="38"/>
      <c r="CD3" s="38"/>
      <c r="CE3" s="38"/>
      <c r="CF3" s="38"/>
      <c r="CG3" s="38"/>
      <c r="CH3" s="38"/>
      <c r="CI3" s="38"/>
      <c r="CJ3" s="38"/>
      <c r="CK3" s="38"/>
      <c r="CL3" s="38"/>
      <c r="CM3" s="38"/>
      <c r="CN3" s="38"/>
      <c r="CO3" s="38"/>
      <c r="CP3" s="38"/>
      <c r="CQ3" s="38"/>
      <c r="CR3" s="38"/>
      <c r="CS3" s="38"/>
      <c r="CT3" s="38"/>
      <c r="CU3" s="38"/>
      <c r="CV3" s="31"/>
      <c r="CW3" s="38"/>
      <c r="CX3" s="31"/>
      <c r="CY3" s="38"/>
      <c r="CZ3" s="31"/>
      <c r="DA3" s="56"/>
      <c r="DB3" s="38"/>
    </row>
    <row r="4" spans="1:106" s="37" customFormat="1" ht="12" customHeight="1" thickBot="1" x14ac:dyDescent="0.25">
      <c r="A4" s="55"/>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56"/>
      <c r="BH4" s="55"/>
      <c r="BI4" s="38"/>
      <c r="BJ4" s="38"/>
      <c r="BK4" s="38"/>
      <c r="BL4" s="38"/>
      <c r="BM4" s="38"/>
      <c r="BN4" s="38"/>
      <c r="BO4" s="38"/>
      <c r="BP4" s="38"/>
      <c r="BQ4" s="38"/>
      <c r="BR4" s="38"/>
      <c r="BS4" s="38"/>
      <c r="BT4" s="38"/>
      <c r="BU4" s="38"/>
      <c r="BV4" s="38"/>
      <c r="BW4" s="38"/>
      <c r="BX4" s="56"/>
      <c r="BY4" s="55"/>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56"/>
      <c r="DB4" s="38"/>
    </row>
    <row r="5" spans="1:106" ht="12" customHeight="1" x14ac:dyDescent="0.2">
      <c r="A5" s="55"/>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0"/>
      <c r="AP5" s="38"/>
      <c r="AQ5" s="30"/>
      <c r="AR5" s="38"/>
      <c r="AS5" s="30"/>
      <c r="AT5" s="38"/>
      <c r="AU5" s="30"/>
      <c r="AV5" s="38"/>
      <c r="AW5" s="30"/>
      <c r="AX5" s="38"/>
      <c r="AY5" s="31"/>
      <c r="AZ5" s="38"/>
      <c r="BA5" s="31"/>
      <c r="BB5" s="38"/>
      <c r="BC5" s="31"/>
      <c r="BD5" s="38"/>
      <c r="BE5" s="31"/>
      <c r="BF5" s="38"/>
      <c r="BG5" s="56" t="s">
        <v>455</v>
      </c>
      <c r="BH5" s="55"/>
      <c r="BI5" s="38"/>
      <c r="BJ5" s="38"/>
      <c r="BK5" s="38"/>
      <c r="BL5" s="38"/>
      <c r="BM5" s="38"/>
      <c r="BN5" s="38"/>
      <c r="BO5" s="38"/>
      <c r="BP5" s="38"/>
      <c r="BQ5" s="38"/>
      <c r="BR5" s="31"/>
      <c r="BS5" s="62"/>
      <c r="BT5" s="38"/>
      <c r="BU5" s="38"/>
      <c r="BV5" s="63"/>
      <c r="BW5" s="38"/>
      <c r="BX5" s="56" t="s">
        <v>527</v>
      </c>
      <c r="BY5" s="55"/>
      <c r="BZ5" s="38"/>
      <c r="CA5" s="38"/>
      <c r="CB5" s="38"/>
      <c r="CC5" s="38"/>
      <c r="CD5" s="38"/>
      <c r="CE5" s="38"/>
      <c r="CF5" s="38"/>
      <c r="CG5" s="38"/>
      <c r="CH5" s="38"/>
      <c r="CI5" s="38"/>
      <c r="CJ5" s="38"/>
      <c r="CK5" s="38"/>
      <c r="CL5" s="38"/>
      <c r="CM5" s="38"/>
      <c r="CN5" s="38"/>
      <c r="CO5" s="38"/>
      <c r="CP5" s="38"/>
      <c r="CQ5" s="38"/>
      <c r="CR5" s="38"/>
      <c r="CS5" s="38"/>
      <c r="CT5" s="31"/>
      <c r="CU5" s="38"/>
      <c r="CV5" s="31"/>
      <c r="CW5" s="38"/>
      <c r="CX5" s="31"/>
      <c r="CY5" s="38"/>
      <c r="CZ5" s="31"/>
      <c r="DA5" s="56"/>
      <c r="DB5" s="38"/>
    </row>
    <row r="6" spans="1:106" s="37" customFormat="1" ht="12" customHeight="1" thickBot="1" x14ac:dyDescent="0.25">
      <c r="A6" s="55"/>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56"/>
      <c r="BH6" s="55"/>
      <c r="BI6" s="38"/>
      <c r="BJ6" s="38"/>
      <c r="BK6" s="38"/>
      <c r="BL6" s="38"/>
      <c r="BM6" s="38"/>
      <c r="BN6" s="38"/>
      <c r="BO6" s="38"/>
      <c r="BP6" s="38"/>
      <c r="BQ6" s="38"/>
      <c r="BR6" s="38"/>
      <c r="BS6" s="38"/>
      <c r="BT6" s="38"/>
      <c r="BU6" s="38"/>
      <c r="BV6" s="38"/>
      <c r="BW6" s="38"/>
      <c r="BX6" s="56"/>
      <c r="BY6" s="55"/>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56"/>
      <c r="DB6" s="38"/>
    </row>
    <row r="7" spans="1:106" ht="12" customHeight="1" x14ac:dyDescent="0.2">
      <c r="A7" s="55"/>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0"/>
      <c r="AN7" s="38"/>
      <c r="AO7" s="30"/>
      <c r="AP7" s="38"/>
      <c r="AQ7" s="30"/>
      <c r="AR7" s="38"/>
      <c r="AS7" s="30"/>
      <c r="AT7" s="38"/>
      <c r="AU7" s="30"/>
      <c r="AV7" s="38"/>
      <c r="AW7" s="31"/>
      <c r="AX7" s="38"/>
      <c r="AY7" s="31"/>
      <c r="AZ7" s="38"/>
      <c r="BA7" s="31"/>
      <c r="BB7" s="38"/>
      <c r="BC7" s="31"/>
      <c r="BD7" s="38"/>
      <c r="BE7" s="31"/>
      <c r="BF7" s="38"/>
      <c r="BG7" s="56" t="s">
        <v>456</v>
      </c>
      <c r="BH7" s="55"/>
      <c r="BI7" s="38"/>
      <c r="BJ7" s="38"/>
      <c r="BK7" s="38"/>
      <c r="BL7" s="38"/>
      <c r="BM7" s="38"/>
      <c r="BN7" s="38"/>
      <c r="BO7" s="38"/>
      <c r="BP7" s="38"/>
      <c r="BQ7" s="38"/>
      <c r="BR7" s="30"/>
      <c r="BS7" s="62"/>
      <c r="BT7" s="31"/>
      <c r="BU7" s="38"/>
      <c r="BV7" s="63"/>
      <c r="BW7" s="38"/>
      <c r="BX7" s="56" t="s">
        <v>528</v>
      </c>
      <c r="BY7" s="55"/>
      <c r="BZ7" s="38"/>
      <c r="CA7" s="38"/>
      <c r="CB7" s="38"/>
      <c r="CC7" s="38"/>
      <c r="CD7" s="38"/>
      <c r="CE7" s="38"/>
      <c r="CF7" s="38"/>
      <c r="CG7" s="38"/>
      <c r="CH7" s="38"/>
      <c r="CI7" s="38"/>
      <c r="CJ7" s="38"/>
      <c r="CK7" s="38"/>
      <c r="CL7" s="38"/>
      <c r="CM7" s="38"/>
      <c r="CN7" s="38"/>
      <c r="CO7" s="38"/>
      <c r="CP7" s="38"/>
      <c r="CQ7" s="38"/>
      <c r="CR7" s="31"/>
      <c r="CS7" s="38"/>
      <c r="CT7" s="31"/>
      <c r="CU7" s="38"/>
      <c r="CV7" s="31"/>
      <c r="CW7" s="38"/>
      <c r="CX7" s="31"/>
      <c r="CY7" s="38"/>
      <c r="CZ7" s="31"/>
      <c r="DA7" s="56"/>
      <c r="DB7" s="38"/>
    </row>
    <row r="8" spans="1:106" s="37" customFormat="1" ht="12" customHeight="1" x14ac:dyDescent="0.2">
      <c r="A8" s="55"/>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56"/>
      <c r="BH8" s="55"/>
      <c r="BI8" s="38"/>
      <c r="BJ8" s="38"/>
      <c r="BK8" s="38"/>
      <c r="BL8" s="38"/>
      <c r="BM8" s="38"/>
      <c r="BN8" s="38"/>
      <c r="BO8" s="38"/>
      <c r="BP8" s="38"/>
      <c r="BQ8" s="38"/>
      <c r="BR8" s="38"/>
      <c r="BS8" s="38"/>
      <c r="BT8" s="38"/>
      <c r="BU8" s="38"/>
      <c r="BV8" s="38"/>
      <c r="BW8" s="38"/>
      <c r="BX8" s="56"/>
      <c r="BY8" s="55"/>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56"/>
      <c r="DB8" s="38"/>
    </row>
    <row r="9" spans="1:106" ht="12" customHeight="1" x14ac:dyDescent="0.2">
      <c r="A9" s="55"/>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0"/>
      <c r="AJ9" s="38"/>
      <c r="AK9" s="30"/>
      <c r="AL9" s="38"/>
      <c r="AM9" s="30"/>
      <c r="AN9" s="38"/>
      <c r="AO9" s="30"/>
      <c r="AP9" s="38"/>
      <c r="AQ9" s="30"/>
      <c r="AR9" s="38"/>
      <c r="AS9" s="30"/>
      <c r="AT9" s="38"/>
      <c r="AU9" s="31"/>
      <c r="AV9" s="38"/>
      <c r="AW9" s="31"/>
      <c r="AX9" s="38"/>
      <c r="AY9" s="31"/>
      <c r="AZ9" s="38"/>
      <c r="BA9" s="31"/>
      <c r="BB9" s="38"/>
      <c r="BC9" s="31"/>
      <c r="BD9" s="38"/>
      <c r="BE9" s="31"/>
      <c r="BF9" s="38"/>
      <c r="BG9" s="56" t="s">
        <v>457</v>
      </c>
      <c r="BH9" s="55"/>
      <c r="BI9" s="38"/>
      <c r="BJ9" s="38"/>
      <c r="BK9" s="38"/>
      <c r="BL9" s="38"/>
      <c r="BM9" s="38"/>
      <c r="BN9" s="38"/>
      <c r="BO9" s="38"/>
      <c r="BP9" s="38"/>
      <c r="BQ9" s="38"/>
      <c r="BR9" s="31"/>
      <c r="BS9" s="61"/>
      <c r="BT9" s="38"/>
      <c r="BU9" s="38"/>
      <c r="BV9" s="63"/>
      <c r="BW9" s="38"/>
      <c r="BX9" s="56" t="s">
        <v>529</v>
      </c>
      <c r="BY9" s="55"/>
      <c r="BZ9" s="38"/>
      <c r="CA9" s="38"/>
      <c r="CB9" s="38"/>
      <c r="CC9" s="38"/>
      <c r="CD9" s="38"/>
      <c r="CE9" s="38"/>
      <c r="CF9" s="38"/>
      <c r="CG9" s="38"/>
      <c r="CH9" s="38"/>
      <c r="CI9" s="38"/>
      <c r="CJ9" s="38"/>
      <c r="CK9" s="38"/>
      <c r="CL9" s="38"/>
      <c r="CM9" s="38"/>
      <c r="CN9" s="38"/>
      <c r="CO9" s="38"/>
      <c r="CP9" s="31"/>
      <c r="CQ9" s="38"/>
      <c r="CR9" s="31"/>
      <c r="CS9" s="38"/>
      <c r="CT9" s="31"/>
      <c r="CU9" s="38"/>
      <c r="CV9" s="31"/>
      <c r="CW9" s="38"/>
      <c r="CX9" s="31"/>
      <c r="CY9" s="38"/>
      <c r="CZ9" s="31"/>
      <c r="DA9" s="56"/>
      <c r="DB9" s="38"/>
    </row>
    <row r="10" spans="1:106" s="37" customFormat="1" ht="12" customHeight="1" thickBot="1" x14ac:dyDescent="0.25">
      <c r="A10" s="55"/>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56"/>
      <c r="BH10" s="55"/>
      <c r="BI10" s="38"/>
      <c r="BJ10" s="38"/>
      <c r="BK10" s="38"/>
      <c r="BL10" s="38"/>
      <c r="BM10" s="38"/>
      <c r="BN10" s="38"/>
      <c r="BO10" s="38"/>
      <c r="BP10" s="38"/>
      <c r="BQ10" s="38"/>
      <c r="BR10" s="38"/>
      <c r="BS10" s="38"/>
      <c r="BT10" s="38"/>
      <c r="BU10" s="38"/>
      <c r="BV10" s="38"/>
      <c r="BW10" s="38"/>
      <c r="BX10" s="56"/>
      <c r="BY10" s="55"/>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56"/>
      <c r="DB10" s="38"/>
    </row>
    <row r="11" spans="1:106" ht="12" customHeight="1" x14ac:dyDescent="0.2">
      <c r="A11" s="55"/>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0"/>
      <c r="AF11" s="38"/>
      <c r="AG11" s="30"/>
      <c r="AH11" s="38"/>
      <c r="AI11" s="30"/>
      <c r="AJ11" s="38"/>
      <c r="AK11" s="30"/>
      <c r="AL11" s="38"/>
      <c r="AM11" s="30"/>
      <c r="AN11" s="38"/>
      <c r="AO11" s="30"/>
      <c r="AP11" s="38"/>
      <c r="AQ11" s="30"/>
      <c r="AR11" s="38"/>
      <c r="AS11" s="31"/>
      <c r="AT11" s="38"/>
      <c r="AU11" s="31"/>
      <c r="AV11" s="38"/>
      <c r="AW11" s="31"/>
      <c r="AX11" s="38"/>
      <c r="AY11" s="31"/>
      <c r="AZ11" s="38"/>
      <c r="BA11" s="31"/>
      <c r="BB11" s="38"/>
      <c r="BC11" s="31"/>
      <c r="BD11" s="38"/>
      <c r="BE11" s="31"/>
      <c r="BF11" s="38"/>
      <c r="BG11" s="56" t="s">
        <v>458</v>
      </c>
      <c r="BH11" s="55"/>
      <c r="BI11" s="38"/>
      <c r="BJ11" s="38"/>
      <c r="BK11" s="38"/>
      <c r="BL11" s="38"/>
      <c r="BM11" s="38"/>
      <c r="BN11" s="38"/>
      <c r="BO11" s="38"/>
      <c r="BP11" s="38"/>
      <c r="BQ11" s="38"/>
      <c r="BR11" s="31"/>
      <c r="BS11" s="64"/>
      <c r="BT11" s="38"/>
      <c r="BU11" s="38"/>
      <c r="BV11" s="63"/>
      <c r="BW11" s="38"/>
      <c r="BX11" s="56" t="s">
        <v>530</v>
      </c>
      <c r="BY11" s="55"/>
      <c r="BZ11" s="38"/>
      <c r="CA11" s="38"/>
      <c r="CB11" s="38"/>
      <c r="CC11" s="38"/>
      <c r="CD11" s="38"/>
      <c r="CE11" s="38"/>
      <c r="CF11" s="38"/>
      <c r="CG11" s="38"/>
      <c r="CH11" s="38"/>
      <c r="CI11" s="38"/>
      <c r="CJ11" s="38"/>
      <c r="CK11" s="38"/>
      <c r="CL11" s="38"/>
      <c r="CM11" s="38"/>
      <c r="CN11" s="31"/>
      <c r="CO11" s="38"/>
      <c r="CP11" s="31"/>
      <c r="CQ11" s="38"/>
      <c r="CR11" s="31"/>
      <c r="CS11" s="38"/>
      <c r="CT11" s="31"/>
      <c r="CU11" s="38"/>
      <c r="CV11" s="31"/>
      <c r="CW11" s="38"/>
      <c r="CX11" s="31"/>
      <c r="CY11" s="38"/>
      <c r="CZ11" s="31"/>
      <c r="DA11" s="56"/>
      <c r="DB11" s="38"/>
    </row>
    <row r="12" spans="1:106" s="37" customFormat="1" ht="12" customHeight="1" thickBot="1" x14ac:dyDescent="0.25">
      <c r="A12" s="55"/>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56"/>
      <c r="BH12" s="55"/>
      <c r="BI12" s="38"/>
      <c r="BJ12" s="38"/>
      <c r="BK12" s="38"/>
      <c r="BL12" s="38"/>
      <c r="BM12" s="38"/>
      <c r="BN12" s="38"/>
      <c r="BO12" s="38"/>
      <c r="BP12" s="38"/>
      <c r="BQ12" s="38"/>
      <c r="BR12" s="38"/>
      <c r="BS12" s="38"/>
      <c r="BT12" s="38"/>
      <c r="BU12" s="38"/>
      <c r="BV12" s="38"/>
      <c r="BW12" s="38"/>
      <c r="BX12" s="56"/>
      <c r="BY12" s="55"/>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56"/>
      <c r="DB12" s="38"/>
    </row>
    <row r="13" spans="1:106" ht="12" customHeight="1" x14ac:dyDescent="0.2">
      <c r="A13" s="55"/>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0"/>
      <c r="AH13" s="38"/>
      <c r="AI13" s="30"/>
      <c r="AJ13" s="38"/>
      <c r="AK13" s="30"/>
      <c r="AL13" s="38"/>
      <c r="AM13" s="30"/>
      <c r="AN13" s="38"/>
      <c r="AO13" s="30"/>
      <c r="AP13" s="38"/>
      <c r="AQ13" s="31"/>
      <c r="AR13" s="38"/>
      <c r="AS13" s="31"/>
      <c r="AT13" s="38"/>
      <c r="AU13" s="31"/>
      <c r="AV13" s="38"/>
      <c r="AW13" s="30"/>
      <c r="AX13" s="38"/>
      <c r="AY13" s="30"/>
      <c r="AZ13" s="38"/>
      <c r="BA13" s="30"/>
      <c r="BB13" s="38"/>
      <c r="BC13" s="30"/>
      <c r="BD13" s="38"/>
      <c r="BE13" s="30"/>
      <c r="BF13" s="38"/>
      <c r="BG13" s="56" t="s">
        <v>459</v>
      </c>
      <c r="BH13" s="55"/>
      <c r="BI13" s="38"/>
      <c r="BJ13" s="38"/>
      <c r="BK13" s="38"/>
      <c r="BL13" s="38"/>
      <c r="BM13" s="38"/>
      <c r="BN13" s="38"/>
      <c r="BO13" s="38"/>
      <c r="BP13" s="38"/>
      <c r="BQ13" s="38"/>
      <c r="BR13" s="30"/>
      <c r="BS13" s="64"/>
      <c r="BT13" s="31"/>
      <c r="BU13" s="38"/>
      <c r="BV13" s="63"/>
      <c r="BW13" s="38"/>
      <c r="BX13" s="56" t="s">
        <v>531</v>
      </c>
      <c r="BY13" s="55"/>
      <c r="BZ13" s="38"/>
      <c r="CA13" s="38"/>
      <c r="CB13" s="38"/>
      <c r="CC13" s="38"/>
      <c r="CD13" s="38"/>
      <c r="CE13" s="38"/>
      <c r="CF13" s="38"/>
      <c r="CG13" s="38"/>
      <c r="CH13" s="38"/>
      <c r="CI13" s="38"/>
      <c r="CJ13" s="38"/>
      <c r="CK13" s="38"/>
      <c r="CL13" s="31"/>
      <c r="CM13" s="38"/>
      <c r="CN13" s="31"/>
      <c r="CO13" s="38"/>
      <c r="CP13" s="31"/>
      <c r="CQ13" s="38"/>
      <c r="CR13" s="31"/>
      <c r="CS13" s="38"/>
      <c r="CT13" s="31"/>
      <c r="CU13" s="38"/>
      <c r="CV13" s="31"/>
      <c r="CW13" s="38"/>
      <c r="CX13" s="31"/>
      <c r="CY13" s="38"/>
      <c r="CZ13" s="31"/>
      <c r="DA13" s="56"/>
      <c r="DB13" s="38"/>
    </row>
    <row r="14" spans="1:106" s="37" customFormat="1" ht="12.75" customHeight="1" x14ac:dyDescent="0.2">
      <c r="A14" s="55"/>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56"/>
      <c r="BH14" s="55"/>
      <c r="BI14" s="38"/>
      <c r="BJ14" s="38"/>
      <c r="BK14" s="38"/>
      <c r="BL14" s="38"/>
      <c r="BM14" s="38"/>
      <c r="BN14" s="38"/>
      <c r="BO14" s="38"/>
      <c r="BP14" s="38"/>
      <c r="BQ14" s="38"/>
      <c r="BR14" s="38"/>
      <c r="BS14" s="38"/>
      <c r="BT14" s="38"/>
      <c r="BU14" s="38"/>
      <c r="BV14" s="38"/>
      <c r="BW14" s="38"/>
      <c r="BX14" s="56"/>
      <c r="BY14" s="55"/>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56"/>
      <c r="DB14" s="38"/>
    </row>
    <row r="15" spans="1:106" ht="12" customHeight="1" x14ac:dyDescent="0.2">
      <c r="A15" s="55"/>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0"/>
      <c r="AF15" s="38"/>
      <c r="AG15" s="30"/>
      <c r="AH15" s="38"/>
      <c r="AI15" s="30"/>
      <c r="AJ15" s="38"/>
      <c r="AK15" s="30"/>
      <c r="AL15" s="38"/>
      <c r="AM15" s="30"/>
      <c r="AN15" s="38"/>
      <c r="AO15" s="31"/>
      <c r="AP15" s="38"/>
      <c r="AQ15" s="31"/>
      <c r="AR15" s="38"/>
      <c r="AS15" s="31"/>
      <c r="AT15" s="38"/>
      <c r="AU15" s="31"/>
      <c r="AV15" s="38"/>
      <c r="AW15" s="30"/>
      <c r="AX15" s="38"/>
      <c r="AY15" s="30"/>
      <c r="AZ15" s="38"/>
      <c r="BA15" s="30"/>
      <c r="BB15" s="38"/>
      <c r="BC15" s="30"/>
      <c r="BD15" s="38"/>
      <c r="BE15" s="30"/>
      <c r="BF15" s="38"/>
      <c r="BG15" s="56" t="s">
        <v>460</v>
      </c>
      <c r="BH15" s="55"/>
      <c r="BI15" s="38"/>
      <c r="BJ15" s="38"/>
      <c r="BK15" s="38"/>
      <c r="BL15" s="38"/>
      <c r="BM15" s="38"/>
      <c r="BN15" s="38"/>
      <c r="BO15" s="38"/>
      <c r="BP15" s="38"/>
      <c r="BQ15" s="61"/>
      <c r="BR15" s="31"/>
      <c r="BS15" s="61"/>
      <c r="BT15" s="38"/>
      <c r="BU15" s="38"/>
      <c r="BV15" s="63"/>
      <c r="BW15" s="38"/>
      <c r="BX15" s="56" t="s">
        <v>532</v>
      </c>
      <c r="BY15" s="55"/>
      <c r="BZ15" s="38"/>
      <c r="CA15" s="38"/>
      <c r="CB15" s="38"/>
      <c r="CC15" s="38"/>
      <c r="CD15" s="38"/>
      <c r="CE15" s="38"/>
      <c r="CF15" s="38"/>
      <c r="CG15" s="38"/>
      <c r="CH15" s="38"/>
      <c r="CI15" s="38"/>
      <c r="CJ15" s="31"/>
      <c r="CK15" s="38"/>
      <c r="CL15" s="31"/>
      <c r="CM15" s="38"/>
      <c r="CN15" s="31"/>
      <c r="CO15" s="38"/>
      <c r="CP15" s="31"/>
      <c r="CQ15" s="38"/>
      <c r="CR15" s="31"/>
      <c r="CS15" s="38"/>
      <c r="CT15" s="31"/>
      <c r="CU15" s="38"/>
      <c r="CV15" s="31"/>
      <c r="CW15" s="38"/>
      <c r="CX15" s="31"/>
      <c r="CY15" s="38"/>
      <c r="CZ15" s="31"/>
      <c r="DA15" s="56"/>
      <c r="DB15" s="38"/>
    </row>
    <row r="16" spans="1:106" s="37" customFormat="1" ht="12" customHeight="1" thickBot="1" x14ac:dyDescent="0.25">
      <c r="A16" s="55"/>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56"/>
      <c r="BH16" s="55"/>
      <c r="BI16" s="38"/>
      <c r="BJ16" s="38"/>
      <c r="BK16" s="38"/>
      <c r="BL16" s="38"/>
      <c r="BM16" s="38"/>
      <c r="BN16" s="38"/>
      <c r="BO16" s="38"/>
      <c r="BP16" s="38"/>
      <c r="BQ16" s="38"/>
      <c r="BR16" s="38"/>
      <c r="BS16" s="38"/>
      <c r="BT16" s="38"/>
      <c r="BU16" s="38"/>
      <c r="BV16" s="38"/>
      <c r="BW16" s="38"/>
      <c r="BX16" s="56"/>
      <c r="BY16" s="55"/>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56"/>
      <c r="DB16" s="38"/>
    </row>
    <row r="17" spans="1:106" ht="12" customHeight="1" x14ac:dyDescent="0.2">
      <c r="A17" s="55"/>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0"/>
      <c r="AD17" s="38"/>
      <c r="AE17" s="30"/>
      <c r="AF17" s="38"/>
      <c r="AG17" s="30"/>
      <c r="AH17" s="38"/>
      <c r="AI17" s="30"/>
      <c r="AJ17" s="38"/>
      <c r="AK17" s="30"/>
      <c r="AL17" s="38"/>
      <c r="AM17" s="31"/>
      <c r="AN17" s="38"/>
      <c r="AO17" s="31"/>
      <c r="AP17" s="38"/>
      <c r="AQ17" s="31"/>
      <c r="AR17" s="38"/>
      <c r="AS17" s="31"/>
      <c r="AT17" s="38"/>
      <c r="AU17" s="31"/>
      <c r="AV17" s="38"/>
      <c r="AW17" s="30"/>
      <c r="AX17" s="38"/>
      <c r="AY17" s="30"/>
      <c r="AZ17" s="38"/>
      <c r="BA17" s="30"/>
      <c r="BB17" s="38"/>
      <c r="BC17" s="30"/>
      <c r="BD17" s="38"/>
      <c r="BE17" s="30"/>
      <c r="BF17" s="38"/>
      <c r="BG17" s="56" t="s">
        <v>461</v>
      </c>
      <c r="BH17" s="55"/>
      <c r="BI17" s="38"/>
      <c r="BJ17" s="38"/>
      <c r="BK17" s="38"/>
      <c r="BL17" s="38"/>
      <c r="BM17" s="38"/>
      <c r="BN17" s="38"/>
      <c r="BO17" s="38"/>
      <c r="BP17" s="30"/>
      <c r="BQ17" s="64"/>
      <c r="BR17" s="31"/>
      <c r="BS17" s="64"/>
      <c r="BT17" s="38"/>
      <c r="BU17" s="38"/>
      <c r="BV17" s="63"/>
      <c r="BW17" s="38"/>
      <c r="BX17" s="56" t="s">
        <v>533</v>
      </c>
      <c r="BY17" s="55"/>
      <c r="BZ17" s="38"/>
      <c r="CA17" s="38"/>
      <c r="CB17" s="38"/>
      <c r="CC17" s="38"/>
      <c r="CD17" s="38"/>
      <c r="CE17" s="38"/>
      <c r="CF17" s="38"/>
      <c r="CG17" s="38"/>
      <c r="CH17" s="31"/>
      <c r="CI17" s="38"/>
      <c r="CJ17" s="31"/>
      <c r="CK17" s="38"/>
      <c r="CL17" s="31"/>
      <c r="CM17" s="38"/>
      <c r="CN17" s="31"/>
      <c r="CO17" s="38"/>
      <c r="CP17" s="31"/>
      <c r="CQ17" s="38"/>
      <c r="CR17" s="31"/>
      <c r="CS17" s="38"/>
      <c r="CT17" s="31"/>
      <c r="CU17" s="38"/>
      <c r="CV17" s="31"/>
      <c r="CW17" s="38"/>
      <c r="CX17" s="31"/>
      <c r="CY17" s="38"/>
      <c r="CZ17" s="31"/>
      <c r="DA17" s="56"/>
      <c r="DB17" s="38"/>
    </row>
    <row r="18" spans="1:106" s="37" customFormat="1" ht="12" customHeight="1" thickBot="1" x14ac:dyDescent="0.25">
      <c r="A18" s="55"/>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56"/>
      <c r="BH18" s="55"/>
      <c r="BI18" s="38"/>
      <c r="BJ18" s="38"/>
      <c r="BK18" s="38"/>
      <c r="BL18" s="38"/>
      <c r="BM18" s="38"/>
      <c r="BN18" s="38"/>
      <c r="BO18" s="38"/>
      <c r="BP18" s="38"/>
      <c r="BQ18" s="38"/>
      <c r="BR18" s="38"/>
      <c r="BS18" s="38"/>
      <c r="BT18" s="38"/>
      <c r="BU18" s="38"/>
      <c r="BV18" s="38"/>
      <c r="BW18" s="38"/>
      <c r="BX18" s="56"/>
      <c r="BY18" s="55"/>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56"/>
      <c r="DB18" s="38"/>
    </row>
    <row r="19" spans="1:106" ht="12" customHeight="1" x14ac:dyDescent="0.2">
      <c r="A19" s="55"/>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0"/>
      <c r="AB19" s="38"/>
      <c r="AC19" s="30"/>
      <c r="AD19" s="38"/>
      <c r="AE19" s="30"/>
      <c r="AF19" s="38"/>
      <c r="AG19" s="30"/>
      <c r="AH19" s="38"/>
      <c r="AI19" s="30"/>
      <c r="AJ19" s="38"/>
      <c r="AK19" s="31"/>
      <c r="AL19" s="38"/>
      <c r="AM19" s="31"/>
      <c r="AN19" s="38"/>
      <c r="AO19" s="31"/>
      <c r="AP19" s="38"/>
      <c r="AQ19" s="31"/>
      <c r="AR19" s="38"/>
      <c r="AS19" s="31"/>
      <c r="AT19" s="38"/>
      <c r="AU19" s="31"/>
      <c r="AV19" s="38"/>
      <c r="AW19" s="30"/>
      <c r="AX19" s="38"/>
      <c r="AY19" s="30"/>
      <c r="AZ19" s="38"/>
      <c r="BA19" s="30"/>
      <c r="BB19" s="38"/>
      <c r="BC19" s="30"/>
      <c r="BD19" s="38"/>
      <c r="BE19" s="30"/>
      <c r="BF19" s="38"/>
      <c r="BG19" s="56" t="s">
        <v>462</v>
      </c>
      <c r="BH19" s="55"/>
      <c r="BI19" s="38"/>
      <c r="BJ19" s="38"/>
      <c r="BK19" s="38"/>
      <c r="BL19" s="38"/>
      <c r="BM19" s="38"/>
      <c r="BN19" s="38"/>
      <c r="BO19" s="38"/>
      <c r="BP19" s="38"/>
      <c r="BQ19" s="38"/>
      <c r="BR19" s="31"/>
      <c r="BS19" s="64"/>
      <c r="BT19" s="31"/>
      <c r="BU19" s="38"/>
      <c r="BV19" s="63"/>
      <c r="BW19" s="38"/>
      <c r="BX19" s="56" t="s">
        <v>534</v>
      </c>
      <c r="BY19" s="55"/>
      <c r="BZ19" s="38"/>
      <c r="CA19" s="38"/>
      <c r="CB19" s="38"/>
      <c r="CC19" s="38"/>
      <c r="CD19" s="38"/>
      <c r="CE19" s="38"/>
      <c r="CF19" s="31"/>
      <c r="CG19" s="38"/>
      <c r="CH19" s="31"/>
      <c r="CI19" s="38"/>
      <c r="CJ19" s="31"/>
      <c r="CK19" s="38"/>
      <c r="CL19" s="31"/>
      <c r="CM19" s="38"/>
      <c r="CN19" s="31"/>
      <c r="CO19" s="38"/>
      <c r="CP19" s="31"/>
      <c r="CQ19" s="38"/>
      <c r="CR19" s="31"/>
      <c r="CS19" s="38"/>
      <c r="CT19" s="31"/>
      <c r="CU19" s="38"/>
      <c r="CV19" s="31"/>
      <c r="CW19" s="38"/>
      <c r="CX19" s="31"/>
      <c r="CY19" s="38"/>
      <c r="CZ19" s="31"/>
      <c r="DA19" s="56"/>
      <c r="DB19" s="38"/>
    </row>
    <row r="20" spans="1:106" s="37" customFormat="1" ht="12" customHeight="1" x14ac:dyDescent="0.2">
      <c r="A20" s="55"/>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56"/>
      <c r="BH20" s="55"/>
      <c r="BI20" s="38"/>
      <c r="BJ20" s="38"/>
      <c r="BK20" s="38"/>
      <c r="BL20" s="38"/>
      <c r="BM20" s="38"/>
      <c r="BN20" s="38"/>
      <c r="BO20" s="38"/>
      <c r="BP20" s="38"/>
      <c r="BQ20" s="38"/>
      <c r="BR20" s="38"/>
      <c r="BS20" s="38"/>
      <c r="BT20" s="38"/>
      <c r="BU20" s="38"/>
      <c r="BV20" s="38"/>
      <c r="BW20" s="38"/>
      <c r="BX20" s="56"/>
      <c r="BY20" s="55"/>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56"/>
      <c r="DB20" s="38"/>
    </row>
    <row r="21" spans="1:106" ht="12" customHeight="1" x14ac:dyDescent="0.2">
      <c r="A21" s="55"/>
      <c r="B21" s="38"/>
      <c r="C21" s="38"/>
      <c r="D21" s="38"/>
      <c r="E21" s="38"/>
      <c r="F21" s="38"/>
      <c r="G21" s="38"/>
      <c r="H21" s="38"/>
      <c r="I21" s="38"/>
      <c r="J21" s="38"/>
      <c r="K21" s="38"/>
      <c r="L21" s="38"/>
      <c r="M21" s="38"/>
      <c r="N21" s="38"/>
      <c r="O21" s="38"/>
      <c r="P21" s="38"/>
      <c r="Q21" s="38"/>
      <c r="R21" s="38"/>
      <c r="S21" s="38"/>
      <c r="T21" s="38"/>
      <c r="U21" s="38"/>
      <c r="V21" s="38"/>
      <c r="W21" s="38"/>
      <c r="X21" s="38"/>
      <c r="Y21" s="30"/>
      <c r="Z21" s="38"/>
      <c r="AA21" s="30"/>
      <c r="AB21" s="38"/>
      <c r="AC21" s="30"/>
      <c r="AD21" s="38"/>
      <c r="AE21" s="30"/>
      <c r="AF21" s="38"/>
      <c r="AG21" s="30"/>
      <c r="AH21" s="38"/>
      <c r="AI21" s="30"/>
      <c r="AJ21" s="38"/>
      <c r="AK21" s="31"/>
      <c r="AL21" s="38"/>
      <c r="AM21" s="31"/>
      <c r="AN21" s="38"/>
      <c r="AO21" s="31"/>
      <c r="AP21" s="38"/>
      <c r="AQ21" s="31"/>
      <c r="AR21" s="38"/>
      <c r="AS21" s="31"/>
      <c r="AT21" s="38"/>
      <c r="AU21" s="31"/>
      <c r="AV21" s="38"/>
      <c r="AW21" s="30"/>
      <c r="AX21" s="38"/>
      <c r="AY21" s="30"/>
      <c r="AZ21" s="38"/>
      <c r="BA21" s="30"/>
      <c r="BB21" s="38"/>
      <c r="BC21" s="30"/>
      <c r="BD21" s="38"/>
      <c r="BE21" s="30"/>
      <c r="BF21" s="38"/>
      <c r="BG21" s="56" t="s">
        <v>463</v>
      </c>
      <c r="BH21" s="55"/>
      <c r="BI21" s="38"/>
      <c r="BJ21" s="38"/>
      <c r="BK21" s="38"/>
      <c r="BL21" s="38"/>
      <c r="BM21" s="38"/>
      <c r="BN21" s="38"/>
      <c r="BO21" s="38"/>
      <c r="BP21" s="31"/>
      <c r="BQ21" s="65"/>
      <c r="BR21" s="38"/>
      <c r="BS21" s="66"/>
      <c r="BT21" s="31"/>
      <c r="BU21" s="38"/>
      <c r="BV21" s="63"/>
      <c r="BW21" s="38"/>
      <c r="BX21" s="56" t="s">
        <v>535</v>
      </c>
      <c r="BY21" s="55"/>
      <c r="BZ21" s="38"/>
      <c r="CA21" s="38"/>
      <c r="CB21" s="38"/>
      <c r="CC21" s="38"/>
      <c r="CD21" s="31"/>
      <c r="CE21" s="38"/>
      <c r="CF21" s="31"/>
      <c r="CG21" s="38"/>
      <c r="CH21" s="31"/>
      <c r="CI21" s="38"/>
      <c r="CJ21" s="31"/>
      <c r="CK21" s="38"/>
      <c r="CL21" s="31"/>
      <c r="CM21" s="38"/>
      <c r="CN21" s="31"/>
      <c r="CO21" s="38"/>
      <c r="CP21" s="31"/>
      <c r="CQ21" s="38"/>
      <c r="CR21" s="31"/>
      <c r="CS21" s="38"/>
      <c r="CT21" s="31"/>
      <c r="CU21" s="38"/>
      <c r="CV21" s="31"/>
      <c r="CW21" s="38"/>
      <c r="CX21" s="31"/>
      <c r="CY21" s="38"/>
      <c r="CZ21" s="31"/>
      <c r="DA21" s="56"/>
      <c r="DB21" s="38"/>
    </row>
    <row r="22" spans="1:106" s="37" customFormat="1" ht="12" customHeight="1" thickBot="1" x14ac:dyDescent="0.25">
      <c r="A22" s="55"/>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56"/>
      <c r="BH22" s="55"/>
      <c r="BI22" s="38"/>
      <c r="BJ22" s="38"/>
      <c r="BK22" s="38"/>
      <c r="BL22" s="38"/>
      <c r="BM22" s="38"/>
      <c r="BN22" s="38"/>
      <c r="BO22" s="38"/>
      <c r="BP22" s="38"/>
      <c r="BQ22" s="38"/>
      <c r="BR22" s="38"/>
      <c r="BS22" s="38"/>
      <c r="BT22" s="38"/>
      <c r="BU22" s="38"/>
      <c r="BV22" s="38"/>
      <c r="BW22" s="38"/>
      <c r="BX22" s="56"/>
      <c r="BY22" s="55"/>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56"/>
      <c r="DB22" s="38"/>
    </row>
    <row r="23" spans="1:106" ht="12" customHeight="1" x14ac:dyDescent="0.2">
      <c r="A23" s="55"/>
      <c r="B23" s="38"/>
      <c r="C23" s="38"/>
      <c r="D23" s="38"/>
      <c r="E23" s="38"/>
      <c r="F23" s="38"/>
      <c r="G23" s="38"/>
      <c r="H23" s="38"/>
      <c r="I23" s="38"/>
      <c r="J23" s="38"/>
      <c r="K23" s="38"/>
      <c r="L23" s="38"/>
      <c r="M23" s="38"/>
      <c r="N23" s="38"/>
      <c r="O23" s="38"/>
      <c r="P23" s="38"/>
      <c r="Q23" s="38"/>
      <c r="R23" s="38"/>
      <c r="S23" s="38"/>
      <c r="T23" s="38"/>
      <c r="U23" s="38"/>
      <c r="V23" s="38"/>
      <c r="W23" s="38"/>
      <c r="X23" s="38"/>
      <c r="Y23" s="30"/>
      <c r="Z23" s="38"/>
      <c r="AA23" s="30"/>
      <c r="AB23" s="38"/>
      <c r="AC23" s="30"/>
      <c r="AD23" s="38"/>
      <c r="AE23" s="30"/>
      <c r="AF23" s="38"/>
      <c r="AG23" s="30"/>
      <c r="AH23" s="38"/>
      <c r="AI23" s="31"/>
      <c r="AJ23" s="38"/>
      <c r="AK23" s="31"/>
      <c r="AL23" s="38"/>
      <c r="AM23" s="31"/>
      <c r="AN23" s="38"/>
      <c r="AO23" s="31"/>
      <c r="AP23" s="38"/>
      <c r="AQ23" s="31"/>
      <c r="AR23" s="38"/>
      <c r="AS23" s="31"/>
      <c r="AT23" s="38"/>
      <c r="AU23" s="31"/>
      <c r="AV23" s="38"/>
      <c r="AW23" s="30"/>
      <c r="AX23" s="38"/>
      <c r="AY23" s="30"/>
      <c r="AZ23" s="38"/>
      <c r="BA23" s="30"/>
      <c r="BB23" s="38"/>
      <c r="BC23" s="30"/>
      <c r="BD23" s="38"/>
      <c r="BE23" s="30"/>
      <c r="BF23" s="38"/>
      <c r="BG23" s="56" t="s">
        <v>464</v>
      </c>
      <c r="BH23" s="55"/>
      <c r="BI23" s="38"/>
      <c r="BJ23" s="38"/>
      <c r="BK23" s="38"/>
      <c r="BL23" s="38"/>
      <c r="BM23" s="38"/>
      <c r="BN23" s="38"/>
      <c r="BO23" s="38"/>
      <c r="BP23" s="31"/>
      <c r="BQ23" s="67"/>
      <c r="BR23" s="68"/>
      <c r="BS23" s="69"/>
      <c r="BT23" s="31"/>
      <c r="BU23" s="38"/>
      <c r="BV23" s="63"/>
      <c r="BW23" s="38"/>
      <c r="BX23" s="56" t="s">
        <v>536</v>
      </c>
      <c r="BY23" s="55"/>
      <c r="BZ23" s="38"/>
      <c r="CA23" s="38"/>
      <c r="CB23" s="31"/>
      <c r="CC23" s="38"/>
      <c r="CD23" s="31"/>
      <c r="CE23" s="38"/>
      <c r="CF23" s="31"/>
      <c r="CG23" s="38"/>
      <c r="CH23" s="31"/>
      <c r="CI23" s="38"/>
      <c r="CJ23" s="31"/>
      <c r="CK23" s="38"/>
      <c r="CL23" s="31"/>
      <c r="CM23" s="38"/>
      <c r="CN23" s="31"/>
      <c r="CO23" s="38"/>
      <c r="CP23" s="31"/>
      <c r="CQ23" s="38"/>
      <c r="CR23" s="31"/>
      <c r="CS23" s="38"/>
      <c r="CT23" s="31"/>
      <c r="CU23" s="38"/>
      <c r="CV23" s="31"/>
      <c r="CW23" s="38"/>
      <c r="CX23" s="31"/>
      <c r="CY23" s="38"/>
      <c r="CZ23" s="31"/>
      <c r="DA23" s="56"/>
      <c r="DB23" s="38"/>
    </row>
    <row r="24" spans="1:106" s="37" customFormat="1" ht="12" customHeight="1" x14ac:dyDescent="0.2">
      <c r="A24" s="55"/>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56"/>
      <c r="BH24" s="55"/>
      <c r="BI24" s="38"/>
      <c r="BJ24" s="38"/>
      <c r="BK24" s="38"/>
      <c r="BL24" s="38"/>
      <c r="BM24" s="38"/>
      <c r="BN24" s="38"/>
      <c r="BO24" s="38"/>
      <c r="BP24" s="38"/>
      <c r="BQ24" s="38"/>
      <c r="BR24" s="38"/>
      <c r="BS24" s="38"/>
      <c r="BT24" s="38"/>
      <c r="BU24" s="38"/>
      <c r="BV24" s="38"/>
      <c r="BW24" s="38"/>
      <c r="BX24" s="56"/>
      <c r="BY24" s="55"/>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56"/>
      <c r="DB24" s="38"/>
    </row>
    <row r="25" spans="1:106" ht="12" customHeight="1" x14ac:dyDescent="0.2">
      <c r="A25" s="55"/>
      <c r="B25" s="38"/>
      <c r="C25" s="38"/>
      <c r="D25" s="38"/>
      <c r="E25" s="38"/>
      <c r="F25" s="38"/>
      <c r="G25" s="38"/>
      <c r="H25" s="38"/>
      <c r="I25" s="38"/>
      <c r="J25" s="38"/>
      <c r="K25" s="38"/>
      <c r="L25" s="38"/>
      <c r="M25" s="38"/>
      <c r="N25" s="38"/>
      <c r="O25" s="38"/>
      <c r="P25" s="38"/>
      <c r="Q25" s="30"/>
      <c r="R25" s="38"/>
      <c r="S25" s="30"/>
      <c r="T25" s="38"/>
      <c r="U25" s="30"/>
      <c r="V25" s="38"/>
      <c r="W25" s="30"/>
      <c r="X25" s="38"/>
      <c r="Y25" s="30"/>
      <c r="Z25" s="38"/>
      <c r="AA25" s="30"/>
      <c r="AB25" s="38"/>
      <c r="AC25" s="30"/>
      <c r="AD25" s="38"/>
      <c r="AE25" s="31"/>
      <c r="AF25" s="38"/>
      <c r="AG25" s="31"/>
      <c r="AH25" s="38"/>
      <c r="AI25" s="31"/>
      <c r="AJ25" s="38"/>
      <c r="AK25" s="31"/>
      <c r="AL25" s="38"/>
      <c r="AM25" s="31"/>
      <c r="AN25" s="38"/>
      <c r="AO25" s="31"/>
      <c r="AP25" s="38"/>
      <c r="AQ25" s="31"/>
      <c r="AR25" s="38"/>
      <c r="AS25" s="30"/>
      <c r="AT25" s="38"/>
      <c r="AU25" s="30"/>
      <c r="AV25" s="38"/>
      <c r="AW25" s="30"/>
      <c r="AX25" s="38"/>
      <c r="AY25" s="30"/>
      <c r="AZ25" s="38"/>
      <c r="BA25" s="30"/>
      <c r="BB25" s="38"/>
      <c r="BC25" s="30"/>
      <c r="BD25" s="38"/>
      <c r="BE25" s="30"/>
      <c r="BF25" s="38"/>
      <c r="BG25" s="56" t="s">
        <v>465</v>
      </c>
      <c r="BH25" s="55"/>
      <c r="BI25" s="38"/>
      <c r="BJ25" s="38"/>
      <c r="BK25" s="38"/>
      <c r="BL25" s="38"/>
      <c r="BM25" s="38"/>
      <c r="BN25" s="31"/>
      <c r="BO25" s="65"/>
      <c r="BP25" s="38"/>
      <c r="BQ25" s="66"/>
      <c r="BR25" s="31"/>
      <c r="BS25" s="61"/>
      <c r="BT25" s="38"/>
      <c r="BU25" s="38"/>
      <c r="BV25" s="63"/>
      <c r="BW25" s="38"/>
      <c r="BX25" s="56" t="s">
        <v>537</v>
      </c>
      <c r="BY25" s="55"/>
      <c r="BZ25" s="31"/>
      <c r="CA25" s="38"/>
      <c r="CB25" s="31"/>
      <c r="CC25" s="38"/>
      <c r="CD25" s="31"/>
      <c r="CE25" s="38"/>
      <c r="CF25" s="31"/>
      <c r="CG25" s="38"/>
      <c r="CH25" s="31"/>
      <c r="CI25" s="38"/>
      <c r="CJ25" s="31"/>
      <c r="CK25" s="38"/>
      <c r="CL25" s="31"/>
      <c r="CM25" s="38"/>
      <c r="CN25" s="31"/>
      <c r="CO25" s="38"/>
      <c r="CP25" s="31"/>
      <c r="CQ25" s="38"/>
      <c r="CR25" s="31"/>
      <c r="CS25" s="38"/>
      <c r="CT25" s="31"/>
      <c r="CU25" s="38"/>
      <c r="CV25" s="31"/>
      <c r="CW25" s="38"/>
      <c r="CX25" s="31"/>
      <c r="CY25" s="38"/>
      <c r="CZ25" s="31"/>
      <c r="DA25" s="56"/>
      <c r="DB25" s="38"/>
    </row>
    <row r="26" spans="1:106" s="37" customFormat="1" ht="12" customHeight="1" thickBot="1" x14ac:dyDescent="0.25">
      <c r="A26" s="55"/>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56"/>
      <c r="BH26" s="55"/>
      <c r="BI26" s="38"/>
      <c r="BJ26" s="38"/>
      <c r="BK26" s="38"/>
      <c r="BL26" s="38"/>
      <c r="BM26" s="38"/>
      <c r="BN26" s="38"/>
      <c r="BO26" s="38"/>
      <c r="BP26" s="38"/>
      <c r="BQ26" s="38"/>
      <c r="BR26" s="38"/>
      <c r="BS26" s="38"/>
      <c r="BT26" s="38"/>
      <c r="BU26" s="38"/>
      <c r="BV26" s="38"/>
      <c r="BW26" s="38"/>
      <c r="BX26" s="56"/>
      <c r="BY26" s="55"/>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56"/>
      <c r="DB26" s="38"/>
    </row>
    <row r="27" spans="1:106" ht="12" customHeight="1" x14ac:dyDescent="0.2">
      <c r="A27" s="55"/>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0"/>
      <c r="AB27" s="38"/>
      <c r="AC27" s="30"/>
      <c r="AD27" s="38"/>
      <c r="AE27" s="30"/>
      <c r="AF27" s="38"/>
      <c r="AG27" s="30"/>
      <c r="AH27" s="38"/>
      <c r="AI27" s="30"/>
      <c r="AJ27" s="38"/>
      <c r="AK27" s="31"/>
      <c r="AL27" s="38"/>
      <c r="AM27" s="31"/>
      <c r="AN27" s="38"/>
      <c r="AO27" s="31"/>
      <c r="AP27" s="38"/>
      <c r="AQ27" s="31"/>
      <c r="AR27" s="38"/>
      <c r="AS27" s="31"/>
      <c r="AT27" s="38"/>
      <c r="AU27" s="31"/>
      <c r="AV27" s="38"/>
      <c r="AW27" s="31"/>
      <c r="AX27" s="38"/>
      <c r="AY27" s="31"/>
      <c r="AZ27" s="38"/>
      <c r="BA27" s="30"/>
      <c r="BB27" s="38"/>
      <c r="BC27" s="30"/>
      <c r="BD27" s="38"/>
      <c r="BE27" s="30"/>
      <c r="BF27" s="38"/>
      <c r="BG27" s="56" t="s">
        <v>466</v>
      </c>
      <c r="BH27" s="55"/>
      <c r="BI27" s="38"/>
      <c r="BJ27" s="38"/>
      <c r="BK27" s="38"/>
      <c r="BL27" s="38"/>
      <c r="BM27" s="38"/>
      <c r="BN27" s="30"/>
      <c r="BO27" s="64"/>
      <c r="BP27" s="31"/>
      <c r="BQ27" s="67"/>
      <c r="BR27" s="68"/>
      <c r="BS27" s="69"/>
      <c r="BT27" s="31"/>
      <c r="BU27" s="38"/>
      <c r="BV27" s="63"/>
      <c r="BW27" s="38"/>
      <c r="BX27" s="56" t="s">
        <v>538</v>
      </c>
      <c r="BY27" s="55"/>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56"/>
      <c r="DB27" s="38"/>
    </row>
    <row r="28" spans="1:106" s="37" customFormat="1" ht="12" customHeight="1" x14ac:dyDescent="0.2">
      <c r="A28" s="55"/>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56"/>
      <c r="BH28" s="55"/>
      <c r="BI28" s="38"/>
      <c r="BJ28" s="38"/>
      <c r="BK28" s="38"/>
      <c r="BL28" s="38"/>
      <c r="BM28" s="38"/>
      <c r="BN28" s="38"/>
      <c r="BO28" s="38"/>
      <c r="BP28" s="38"/>
      <c r="BQ28" s="38"/>
      <c r="BR28" s="38"/>
      <c r="BS28" s="38"/>
      <c r="BT28" s="38"/>
      <c r="BU28" s="38"/>
      <c r="BV28" s="38"/>
      <c r="BW28" s="38"/>
      <c r="BX28" s="56"/>
      <c r="BY28" s="55"/>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56"/>
      <c r="DB28" s="38"/>
    </row>
    <row r="29" spans="1:106" ht="12" customHeight="1" x14ac:dyDescent="0.2">
      <c r="A29" s="55"/>
      <c r="B29" s="38"/>
      <c r="C29" s="38"/>
      <c r="D29" s="38"/>
      <c r="E29" s="38"/>
      <c r="F29" s="38"/>
      <c r="G29" s="38"/>
      <c r="H29" s="38"/>
      <c r="I29" s="38"/>
      <c r="J29" s="38"/>
      <c r="K29" s="38"/>
      <c r="L29" s="38"/>
      <c r="M29" s="38"/>
      <c r="N29" s="38"/>
      <c r="O29" s="38"/>
      <c r="P29" s="38"/>
      <c r="Q29" s="38"/>
      <c r="R29" s="38"/>
      <c r="S29" s="38"/>
      <c r="T29" s="38"/>
      <c r="U29" s="38"/>
      <c r="V29" s="38"/>
      <c r="W29" s="30"/>
      <c r="X29" s="38"/>
      <c r="Y29" s="30"/>
      <c r="Z29" s="38"/>
      <c r="AA29" s="30"/>
      <c r="AB29" s="38"/>
      <c r="AC29" s="30"/>
      <c r="AD29" s="38"/>
      <c r="AE29" s="30"/>
      <c r="AF29" s="38"/>
      <c r="AG29" s="31"/>
      <c r="AH29" s="38"/>
      <c r="AI29" s="31"/>
      <c r="AJ29" s="38"/>
      <c r="AK29" s="31"/>
      <c r="AL29" s="38"/>
      <c r="AM29" s="31"/>
      <c r="AN29" s="38"/>
      <c r="AO29" s="31"/>
      <c r="AP29" s="38"/>
      <c r="AQ29" s="31"/>
      <c r="AR29" s="38"/>
      <c r="AS29" s="31"/>
      <c r="AT29" s="38"/>
      <c r="AU29" s="31"/>
      <c r="AV29" s="38"/>
      <c r="AW29" s="31"/>
      <c r="AX29" s="38"/>
      <c r="AY29" s="30"/>
      <c r="AZ29" s="38"/>
      <c r="BA29" s="30"/>
      <c r="BB29" s="38"/>
      <c r="BC29" s="30"/>
      <c r="BD29" s="38"/>
      <c r="BE29" s="30"/>
      <c r="BF29" s="38"/>
      <c r="BG29" s="56" t="s">
        <v>467</v>
      </c>
      <c r="BH29" s="55"/>
      <c r="BI29" s="38"/>
      <c r="BJ29" s="38"/>
      <c r="BK29" s="38"/>
      <c r="BL29" s="38"/>
      <c r="BM29" s="61"/>
      <c r="BN29" s="31"/>
      <c r="BO29" s="65"/>
      <c r="BP29" s="38"/>
      <c r="BQ29" s="66"/>
      <c r="BR29" s="31"/>
      <c r="BS29" s="61"/>
      <c r="BT29" s="38"/>
      <c r="BU29" s="38"/>
      <c r="BV29" s="63"/>
      <c r="BW29" s="38"/>
      <c r="BX29" s="56" t="s">
        <v>539</v>
      </c>
      <c r="BY29" s="55"/>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56"/>
      <c r="DB29" s="38"/>
    </row>
    <row r="30" spans="1:106" s="37" customFormat="1" ht="12" customHeight="1" thickBot="1" x14ac:dyDescent="0.25">
      <c r="A30" s="55"/>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56"/>
      <c r="BH30" s="55"/>
      <c r="BI30" s="38"/>
      <c r="BJ30" s="38"/>
      <c r="BK30" s="38"/>
      <c r="BL30" s="38"/>
      <c r="BM30" s="38"/>
      <c r="BN30" s="38"/>
      <c r="BO30" s="38"/>
      <c r="BP30" s="38"/>
      <c r="BQ30" s="38"/>
      <c r="BR30" s="38"/>
      <c r="BS30" s="38"/>
      <c r="BT30" s="38"/>
      <c r="BU30" s="38"/>
      <c r="BV30" s="38"/>
      <c r="BW30" s="38"/>
      <c r="BX30" s="56"/>
      <c r="BY30" s="55"/>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56"/>
      <c r="DB30" s="38"/>
    </row>
    <row r="31" spans="1:106" ht="12" customHeight="1" x14ac:dyDescent="0.2">
      <c r="A31" s="55"/>
      <c r="B31" s="38"/>
      <c r="C31" s="38"/>
      <c r="D31" s="38"/>
      <c r="E31" s="38"/>
      <c r="F31" s="38"/>
      <c r="G31" s="38"/>
      <c r="H31" s="38"/>
      <c r="I31" s="38"/>
      <c r="J31" s="38"/>
      <c r="K31" s="38"/>
      <c r="L31" s="38"/>
      <c r="M31" s="38"/>
      <c r="N31" s="38"/>
      <c r="O31" s="38"/>
      <c r="P31" s="38"/>
      <c r="Q31" s="38"/>
      <c r="R31" s="38"/>
      <c r="S31" s="30"/>
      <c r="T31" s="38"/>
      <c r="U31" s="30"/>
      <c r="V31" s="38"/>
      <c r="W31" s="30"/>
      <c r="X31" s="38"/>
      <c r="Y31" s="30"/>
      <c r="Z31" s="38"/>
      <c r="AA31" s="30"/>
      <c r="AB31" s="38"/>
      <c r="AC31" s="31"/>
      <c r="AD31" s="38"/>
      <c r="AE31" s="31"/>
      <c r="AF31" s="38"/>
      <c r="AG31" s="31"/>
      <c r="AH31" s="38"/>
      <c r="AI31" s="31"/>
      <c r="AJ31" s="38"/>
      <c r="AK31" s="31"/>
      <c r="AL31" s="38"/>
      <c r="AM31" s="31"/>
      <c r="AN31" s="38"/>
      <c r="AO31" s="31"/>
      <c r="AP31" s="38"/>
      <c r="AQ31" s="31"/>
      <c r="AR31" s="38"/>
      <c r="AS31" s="31"/>
      <c r="AT31" s="38"/>
      <c r="AU31" s="31"/>
      <c r="AV31" s="38"/>
      <c r="AW31" s="30"/>
      <c r="AX31" s="38"/>
      <c r="AY31" s="30"/>
      <c r="AZ31" s="38"/>
      <c r="BA31" s="30"/>
      <c r="BB31" s="38"/>
      <c r="BC31" s="30"/>
      <c r="BD31" s="38"/>
      <c r="BE31" s="30"/>
      <c r="BF31" s="38"/>
      <c r="BG31" s="56" t="s">
        <v>468</v>
      </c>
      <c r="BH31" s="55"/>
      <c r="BI31" s="38"/>
      <c r="BJ31" s="38"/>
      <c r="BK31" s="38"/>
      <c r="BL31" s="38"/>
      <c r="BM31" s="38"/>
      <c r="BN31" s="38"/>
      <c r="BO31" s="38"/>
      <c r="BP31" s="31"/>
      <c r="BQ31" s="64"/>
      <c r="BR31" s="70"/>
      <c r="BS31" s="64"/>
      <c r="BT31" s="31"/>
      <c r="BU31" s="38"/>
      <c r="BV31" s="63"/>
      <c r="BW31" s="38"/>
      <c r="BX31" s="56" t="s">
        <v>540</v>
      </c>
      <c r="BY31" s="55"/>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56"/>
      <c r="DB31" s="38"/>
    </row>
    <row r="32" spans="1:106" s="37" customFormat="1" ht="12" customHeight="1" x14ac:dyDescent="0.2">
      <c r="A32" s="55"/>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56"/>
      <c r="BH32" s="55"/>
      <c r="BI32" s="38"/>
      <c r="BJ32" s="38"/>
      <c r="BK32" s="38"/>
      <c r="BL32" s="38"/>
      <c r="BM32" s="38"/>
      <c r="BN32" s="38"/>
      <c r="BO32" s="38"/>
      <c r="BP32" s="38"/>
      <c r="BQ32" s="38"/>
      <c r="BR32" s="38"/>
      <c r="BS32" s="38"/>
      <c r="BT32" s="38"/>
      <c r="BU32" s="38"/>
      <c r="BV32" s="38"/>
      <c r="BW32" s="38"/>
      <c r="BX32" s="56"/>
      <c r="BY32" s="55"/>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56"/>
      <c r="DB32" s="38"/>
    </row>
    <row r="33" spans="1:106" ht="12" customHeight="1" x14ac:dyDescent="0.2">
      <c r="A33" s="55"/>
      <c r="B33" s="38"/>
      <c r="C33" s="38"/>
      <c r="D33" s="38"/>
      <c r="E33" s="38"/>
      <c r="F33" s="38"/>
      <c r="G33" s="38"/>
      <c r="H33" s="38"/>
      <c r="I33" s="38"/>
      <c r="J33" s="38"/>
      <c r="K33" s="38"/>
      <c r="L33" s="38"/>
      <c r="M33" s="38"/>
      <c r="N33" s="38"/>
      <c r="O33" s="30"/>
      <c r="P33" s="38"/>
      <c r="Q33" s="30"/>
      <c r="R33" s="38"/>
      <c r="S33" s="30"/>
      <c r="T33" s="38"/>
      <c r="U33" s="30"/>
      <c r="V33" s="38"/>
      <c r="W33" s="30"/>
      <c r="X33" s="38"/>
      <c r="Y33" s="30"/>
      <c r="Z33" s="38"/>
      <c r="AA33" s="31"/>
      <c r="AB33" s="38"/>
      <c r="AC33" s="31"/>
      <c r="AD33" s="38"/>
      <c r="AE33" s="31"/>
      <c r="AF33" s="38"/>
      <c r="AG33" s="31"/>
      <c r="AH33" s="38"/>
      <c r="AI33" s="31"/>
      <c r="AJ33" s="38"/>
      <c r="AK33" s="31"/>
      <c r="AL33" s="38"/>
      <c r="AM33" s="31"/>
      <c r="AN33" s="38"/>
      <c r="AO33" s="31"/>
      <c r="AP33" s="38"/>
      <c r="AQ33" s="31"/>
      <c r="AR33" s="38"/>
      <c r="AS33" s="31"/>
      <c r="AT33" s="38"/>
      <c r="AU33" s="31"/>
      <c r="AV33" s="38"/>
      <c r="AW33" s="30"/>
      <c r="AX33" s="38"/>
      <c r="AY33" s="30"/>
      <c r="AZ33" s="38"/>
      <c r="BA33" s="30"/>
      <c r="BB33" s="38"/>
      <c r="BC33" s="30"/>
      <c r="BD33" s="38"/>
      <c r="BE33" s="30"/>
      <c r="BF33" s="38"/>
      <c r="BG33" s="56" t="s">
        <v>469</v>
      </c>
      <c r="BH33" s="55"/>
      <c r="BI33" s="38"/>
      <c r="BJ33" s="38"/>
      <c r="BK33" s="38"/>
      <c r="BL33" s="31"/>
      <c r="BM33" s="65"/>
      <c r="BN33" s="38"/>
      <c r="BO33" s="66"/>
      <c r="BP33" s="31"/>
      <c r="BQ33" s="65"/>
      <c r="BR33" s="38"/>
      <c r="BS33" s="66"/>
      <c r="BT33" s="31"/>
      <c r="BU33" s="38"/>
      <c r="BV33" s="63"/>
      <c r="BW33" s="38"/>
      <c r="BX33" s="56" t="s">
        <v>541</v>
      </c>
      <c r="BY33" s="55"/>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56"/>
      <c r="DB33" s="38"/>
    </row>
    <row r="34" spans="1:106" s="37" customFormat="1" ht="12" customHeight="1" thickBot="1" x14ac:dyDescent="0.25">
      <c r="A34" s="55"/>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56"/>
      <c r="BH34" s="55"/>
      <c r="BI34" s="38"/>
      <c r="BJ34" s="38"/>
      <c r="BK34" s="38"/>
      <c r="BL34" s="38"/>
      <c r="BM34" s="38"/>
      <c r="BN34" s="38"/>
      <c r="BO34" s="38"/>
      <c r="BP34" s="38"/>
      <c r="BQ34" s="38"/>
      <c r="BR34" s="38"/>
      <c r="BS34" s="38"/>
      <c r="BT34" s="38"/>
      <c r="BU34" s="38"/>
      <c r="BV34" s="38"/>
      <c r="BW34" s="38"/>
      <c r="BX34" s="56"/>
      <c r="BY34" s="55"/>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56"/>
      <c r="DB34" s="38"/>
    </row>
    <row r="35" spans="1:106" ht="12" customHeight="1" x14ac:dyDescent="0.2">
      <c r="A35" s="55"/>
      <c r="B35" s="38"/>
      <c r="C35" s="38"/>
      <c r="D35" s="38"/>
      <c r="E35" s="38"/>
      <c r="F35" s="38"/>
      <c r="G35" s="38"/>
      <c r="H35" s="38"/>
      <c r="I35" s="38"/>
      <c r="J35" s="38"/>
      <c r="K35" s="30"/>
      <c r="L35" s="38"/>
      <c r="M35" s="30"/>
      <c r="N35" s="38"/>
      <c r="O35" s="30"/>
      <c r="P35" s="38"/>
      <c r="Q35" s="30"/>
      <c r="R35" s="38"/>
      <c r="S35" s="30"/>
      <c r="T35" s="38"/>
      <c r="U35" s="30"/>
      <c r="V35" s="38"/>
      <c r="W35" s="31"/>
      <c r="X35" s="38"/>
      <c r="Y35" s="31"/>
      <c r="Z35" s="38"/>
      <c r="AA35" s="31"/>
      <c r="AB35" s="38"/>
      <c r="AC35" s="31"/>
      <c r="AD35" s="38"/>
      <c r="AE35" s="31"/>
      <c r="AF35" s="38"/>
      <c r="AG35" s="31"/>
      <c r="AH35" s="38"/>
      <c r="AI35" s="31"/>
      <c r="AJ35" s="38"/>
      <c r="AK35" s="31"/>
      <c r="AL35" s="38"/>
      <c r="AM35" s="31"/>
      <c r="AN35" s="38"/>
      <c r="AO35" s="31"/>
      <c r="AP35" s="38"/>
      <c r="AQ35" s="31"/>
      <c r="AR35" s="38"/>
      <c r="AS35" s="31"/>
      <c r="AT35" s="38"/>
      <c r="AU35" s="30"/>
      <c r="AV35" s="38"/>
      <c r="AW35" s="30"/>
      <c r="AX35" s="38"/>
      <c r="AY35" s="30"/>
      <c r="AZ35" s="38"/>
      <c r="BA35" s="30"/>
      <c r="BB35" s="38"/>
      <c r="BC35" s="30"/>
      <c r="BD35" s="38"/>
      <c r="BE35" s="30"/>
      <c r="BF35" s="38"/>
      <c r="BG35" s="56" t="s">
        <v>470</v>
      </c>
      <c r="BH35" s="55"/>
      <c r="BI35" s="38"/>
      <c r="BJ35" s="38"/>
      <c r="BK35" s="38"/>
      <c r="BL35" s="31"/>
      <c r="BM35" s="67"/>
      <c r="BN35" s="68"/>
      <c r="BO35" s="69"/>
      <c r="BP35" s="31"/>
      <c r="BQ35" s="67"/>
      <c r="BR35" s="68"/>
      <c r="BS35" s="69"/>
      <c r="BT35" s="31"/>
      <c r="BU35" s="38"/>
      <c r="BV35" s="63"/>
      <c r="BW35" s="38"/>
      <c r="BX35" s="56" t="s">
        <v>542</v>
      </c>
      <c r="BY35" s="55"/>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56"/>
      <c r="DB35" s="38"/>
    </row>
    <row r="36" spans="1:106" s="37" customFormat="1" ht="12" customHeight="1" x14ac:dyDescent="0.2">
      <c r="A36" s="55"/>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56"/>
      <c r="BH36" s="55"/>
      <c r="BI36" s="38"/>
      <c r="BJ36" s="38"/>
      <c r="BK36" s="38"/>
      <c r="BL36" s="38"/>
      <c r="BM36" s="38"/>
      <c r="BN36" s="38"/>
      <c r="BO36" s="38"/>
      <c r="BP36" s="38"/>
      <c r="BQ36" s="38"/>
      <c r="BR36" s="38"/>
      <c r="BS36" s="38"/>
      <c r="BT36" s="38"/>
      <c r="BU36" s="38"/>
      <c r="BV36" s="38"/>
      <c r="BW36" s="38"/>
      <c r="BX36" s="56"/>
      <c r="BY36" s="55"/>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56"/>
      <c r="DB36" s="38"/>
    </row>
    <row r="37" spans="1:106" ht="12" customHeight="1" x14ac:dyDescent="0.2">
      <c r="A37" s="55"/>
      <c r="B37" s="38"/>
      <c r="C37" s="38"/>
      <c r="D37" s="38"/>
      <c r="E37" s="38"/>
      <c r="F37" s="38"/>
      <c r="G37" s="30"/>
      <c r="H37" s="38"/>
      <c r="I37" s="30"/>
      <c r="J37" s="38"/>
      <c r="K37" s="30"/>
      <c r="L37" s="38"/>
      <c r="M37" s="30"/>
      <c r="N37" s="38"/>
      <c r="O37" s="30"/>
      <c r="P37" s="38"/>
      <c r="Q37" s="30"/>
      <c r="R37" s="38"/>
      <c r="S37" s="30"/>
      <c r="T37" s="38"/>
      <c r="U37" s="31"/>
      <c r="V37" s="38"/>
      <c r="W37" s="31"/>
      <c r="X37" s="38"/>
      <c r="Y37" s="31"/>
      <c r="Z37" s="38"/>
      <c r="AA37" s="31"/>
      <c r="AB37" s="38"/>
      <c r="AC37" s="31"/>
      <c r="AD37" s="38"/>
      <c r="AE37" s="31"/>
      <c r="AF37" s="38"/>
      <c r="AG37" s="31"/>
      <c r="AH37" s="38"/>
      <c r="AI37" s="31"/>
      <c r="AJ37" s="38"/>
      <c r="AK37" s="31"/>
      <c r="AL37" s="38"/>
      <c r="AM37" s="31"/>
      <c r="AN37" s="38"/>
      <c r="AO37" s="31"/>
      <c r="AP37" s="38"/>
      <c r="AQ37" s="31"/>
      <c r="AR37" s="38"/>
      <c r="AS37" s="31"/>
      <c r="AT37" s="38"/>
      <c r="AU37" s="30"/>
      <c r="AV37" s="38"/>
      <c r="AW37" s="30"/>
      <c r="AX37" s="38"/>
      <c r="AY37" s="30"/>
      <c r="AZ37" s="38"/>
      <c r="BA37" s="30"/>
      <c r="BB37" s="38"/>
      <c r="BC37" s="30"/>
      <c r="BD37" s="38"/>
      <c r="BE37" s="30"/>
      <c r="BF37" s="38"/>
      <c r="BG37" s="56" t="s">
        <v>471</v>
      </c>
      <c r="BH37" s="55"/>
      <c r="BI37" s="38"/>
      <c r="BJ37" s="31"/>
      <c r="BK37" s="65"/>
      <c r="BL37" s="53"/>
      <c r="BM37" s="66"/>
      <c r="BN37" s="31"/>
      <c r="BO37" s="65"/>
      <c r="BP37" s="38"/>
      <c r="BQ37" s="66"/>
      <c r="BR37" s="31"/>
      <c r="BS37" s="61"/>
      <c r="BT37" s="38"/>
      <c r="BU37" s="38"/>
      <c r="BV37" s="63"/>
      <c r="BW37" s="38"/>
      <c r="BX37" s="56" t="s">
        <v>543</v>
      </c>
      <c r="BY37" s="55"/>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56"/>
      <c r="DB37" s="38"/>
    </row>
    <row r="38" spans="1:106" s="37" customFormat="1" ht="12" customHeight="1" x14ac:dyDescent="0.2">
      <c r="A38" s="55"/>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56"/>
      <c r="BH38" s="55"/>
      <c r="BI38" s="38"/>
      <c r="BJ38" s="38"/>
      <c r="BK38" s="38"/>
      <c r="BL38" s="38"/>
      <c r="BM38" s="38"/>
      <c r="BN38" s="38"/>
      <c r="BO38" s="38"/>
      <c r="BP38" s="38"/>
      <c r="BQ38" s="38"/>
      <c r="BR38" s="38"/>
      <c r="BS38" s="38"/>
      <c r="BT38" s="38"/>
      <c r="BU38" s="38"/>
      <c r="BV38" s="38"/>
      <c r="BW38" s="38"/>
      <c r="BX38" s="56"/>
      <c r="BY38" s="55"/>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56"/>
      <c r="DB38" s="38"/>
    </row>
    <row r="39" spans="1:106" ht="12" customHeight="1" x14ac:dyDescent="0.2">
      <c r="A39" s="55"/>
      <c r="B39" s="38"/>
      <c r="C39" s="30"/>
      <c r="D39" s="38"/>
      <c r="E39" s="30"/>
      <c r="F39" s="38"/>
      <c r="G39" s="30"/>
      <c r="H39" s="38"/>
      <c r="I39" s="30"/>
      <c r="J39" s="38"/>
      <c r="K39" s="30"/>
      <c r="L39" s="38"/>
      <c r="M39" s="30"/>
      <c r="N39" s="38"/>
      <c r="O39" s="30"/>
      <c r="P39" s="38"/>
      <c r="Q39" s="31"/>
      <c r="R39" s="38"/>
      <c r="S39" s="31"/>
      <c r="T39" s="38"/>
      <c r="U39" s="31"/>
      <c r="V39" s="38"/>
      <c r="W39" s="31"/>
      <c r="X39" s="38"/>
      <c r="Y39" s="31"/>
      <c r="Z39" s="38"/>
      <c r="AA39" s="31"/>
      <c r="AB39" s="38"/>
      <c r="AC39" s="31"/>
      <c r="AD39" s="38"/>
      <c r="AE39" s="31"/>
      <c r="AF39" s="38"/>
      <c r="AG39" s="31"/>
      <c r="AH39" s="38"/>
      <c r="AI39" s="31"/>
      <c r="AJ39" s="38"/>
      <c r="AK39" s="31"/>
      <c r="AL39" s="38"/>
      <c r="AM39" s="31"/>
      <c r="AN39" s="38"/>
      <c r="AO39" s="31"/>
      <c r="AP39" s="38"/>
      <c r="AQ39" s="31"/>
      <c r="AR39" s="38"/>
      <c r="AS39" s="30"/>
      <c r="AT39" s="38"/>
      <c r="AU39" s="30"/>
      <c r="AV39" s="38"/>
      <c r="AW39" s="30"/>
      <c r="AX39" s="38"/>
      <c r="AY39" s="30"/>
      <c r="AZ39" s="38"/>
      <c r="BA39" s="30"/>
      <c r="BB39" s="38"/>
      <c r="BC39" s="30"/>
      <c r="BD39" s="38"/>
      <c r="BE39" s="30"/>
      <c r="BF39" s="38"/>
      <c r="BG39" s="56" t="s">
        <v>472</v>
      </c>
      <c r="BH39" s="55"/>
      <c r="BI39" s="61"/>
      <c r="BJ39" s="31"/>
      <c r="BK39" s="65"/>
      <c r="BL39" s="53"/>
      <c r="BM39" s="66"/>
      <c r="BN39" s="31"/>
      <c r="BO39" s="65"/>
      <c r="BP39" s="38"/>
      <c r="BQ39" s="66"/>
      <c r="BR39" s="31"/>
      <c r="BS39" s="61"/>
      <c r="BT39" s="38"/>
      <c r="BU39" s="38"/>
      <c r="BV39" s="63"/>
      <c r="BW39" s="38"/>
      <c r="BX39" s="56" t="s">
        <v>544</v>
      </c>
      <c r="BY39" s="55"/>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56"/>
      <c r="DB39" s="38"/>
    </row>
    <row r="40" spans="1:106" s="37" customFormat="1" ht="12" customHeight="1" x14ac:dyDescent="0.2">
      <c r="A40" s="55"/>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56"/>
      <c r="BH40" s="55"/>
      <c r="BI40" s="38"/>
      <c r="BJ40" s="38"/>
      <c r="BK40" s="38"/>
      <c r="BL40" s="38"/>
      <c r="BM40" s="38"/>
      <c r="BN40" s="38"/>
      <c r="BO40" s="38"/>
      <c r="BP40" s="38"/>
      <c r="BQ40" s="38"/>
      <c r="BR40" s="38"/>
      <c r="BS40" s="38"/>
      <c r="BT40" s="38"/>
      <c r="BU40" s="38"/>
      <c r="BV40" s="38"/>
      <c r="BW40" s="38"/>
      <c r="BX40" s="56"/>
      <c r="BY40" s="55"/>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56"/>
      <c r="DB40" s="38"/>
    </row>
    <row r="41" spans="1:106" s="37" customFormat="1" ht="12" customHeight="1" x14ac:dyDescent="0.2">
      <c r="A41" s="55"/>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1"/>
      <c r="AR41" s="38"/>
      <c r="AS41" s="38"/>
      <c r="AT41" s="38"/>
      <c r="AU41" s="38"/>
      <c r="AV41" s="38"/>
      <c r="AW41" s="38"/>
      <c r="AX41" s="38"/>
      <c r="AY41" s="38"/>
      <c r="AZ41" s="38"/>
      <c r="BA41" s="38"/>
      <c r="BB41" s="38"/>
      <c r="BC41" s="38"/>
      <c r="BD41" s="38"/>
      <c r="BE41" s="30"/>
      <c r="BF41" s="38"/>
      <c r="BG41" s="56"/>
      <c r="BH41" s="55"/>
      <c r="BI41" s="38"/>
      <c r="BJ41" s="38"/>
      <c r="BK41" s="61"/>
      <c r="BL41" s="38"/>
      <c r="BM41" s="38"/>
      <c r="BN41" s="30"/>
      <c r="BO41" s="38"/>
      <c r="BP41" s="38"/>
      <c r="BQ41" s="38"/>
      <c r="BR41" s="31"/>
      <c r="BS41" s="38"/>
      <c r="BT41" s="38"/>
      <c r="BU41" s="38"/>
      <c r="BV41" s="63"/>
      <c r="BW41" s="38"/>
      <c r="BX41" s="56"/>
      <c r="BY41" s="55"/>
      <c r="BZ41" s="38"/>
      <c r="CA41" s="38"/>
      <c r="CB41" s="38"/>
      <c r="CC41" s="38"/>
      <c r="CD41" s="38"/>
      <c r="CE41" s="38"/>
      <c r="CF41" s="38"/>
      <c r="CG41" s="38"/>
      <c r="CH41" s="38"/>
      <c r="CI41" s="38"/>
      <c r="CJ41" s="38"/>
      <c r="CK41" s="38"/>
      <c r="CL41" s="31"/>
      <c r="CM41" s="38"/>
      <c r="CN41" s="38"/>
      <c r="CO41" s="38"/>
      <c r="CP41" s="38"/>
      <c r="CQ41" s="38"/>
      <c r="CR41" s="38"/>
      <c r="CS41" s="38"/>
      <c r="CT41" s="38"/>
      <c r="CU41" s="38"/>
      <c r="CV41" s="38"/>
      <c r="CW41" s="38"/>
      <c r="CX41" s="38"/>
      <c r="CY41" s="38"/>
      <c r="CZ41" s="30"/>
      <c r="DA41" s="56"/>
      <c r="DB41" s="38"/>
    </row>
    <row r="42" spans="1:106" s="37" customFormat="1" ht="15" customHeight="1" x14ac:dyDescent="0.2">
      <c r="A42" s="57"/>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9"/>
      <c r="BH42" s="57"/>
      <c r="BI42" s="58"/>
      <c r="BJ42" s="58"/>
      <c r="BK42" s="58"/>
      <c r="BL42" s="58"/>
      <c r="BM42" s="58"/>
      <c r="BN42" s="58"/>
      <c r="BO42" s="58"/>
      <c r="BP42" s="58"/>
      <c r="BQ42" s="58"/>
      <c r="BR42" s="58"/>
      <c r="BS42" s="58"/>
      <c r="BT42" s="58"/>
      <c r="BU42" s="58"/>
      <c r="BV42" s="58"/>
      <c r="BW42" s="58"/>
      <c r="BX42" s="59"/>
      <c r="BY42" s="57"/>
      <c r="BZ42" s="58"/>
      <c r="CA42" s="58"/>
      <c r="CB42" s="58"/>
      <c r="CC42" s="58"/>
      <c r="CD42" s="58"/>
      <c r="CE42" s="58"/>
      <c r="CF42" s="58"/>
      <c r="CG42" s="58"/>
      <c r="CH42" s="58"/>
      <c r="CI42" s="58"/>
      <c r="CJ42" s="58"/>
      <c r="CK42" s="58"/>
      <c r="CL42" s="58"/>
      <c r="CM42" s="58"/>
      <c r="CN42" s="58"/>
      <c r="CO42" s="58"/>
      <c r="CP42" s="58"/>
      <c r="CQ42" s="58"/>
      <c r="CR42" s="58"/>
      <c r="CS42" s="58"/>
      <c r="CT42" s="58"/>
      <c r="CU42" s="58"/>
      <c r="CV42" s="58"/>
      <c r="CW42" s="58"/>
      <c r="CX42" s="58"/>
      <c r="CY42" s="58"/>
      <c r="CZ42" s="58"/>
      <c r="DA42" s="59"/>
      <c r="DB42" s="38"/>
    </row>
    <row r="43" spans="1:106" s="37" customFormat="1" ht="15" customHeight="1" x14ac:dyDescent="0.2">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row>
    <row r="44" spans="1:106" s="37" customFormat="1" ht="12" customHeight="1" x14ac:dyDescent="0.2">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55"/>
      <c r="BI44" s="38"/>
      <c r="BJ44" s="38"/>
      <c r="BK44" s="38"/>
      <c r="BL44" s="38"/>
      <c r="BM44" s="38"/>
      <c r="BN44" s="38"/>
      <c r="BO44" s="38"/>
      <c r="BP44" s="38"/>
      <c r="BQ44" s="38"/>
      <c r="BR44" s="38"/>
      <c r="BS44" s="172"/>
      <c r="BT44" s="31"/>
      <c r="BU44" s="38"/>
      <c r="BV44" s="63"/>
      <c r="BW44" s="38"/>
      <c r="BX44" s="56" t="s">
        <v>630</v>
      </c>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row>
    <row r="45" spans="1:106" s="37" customFormat="1" ht="12" customHeight="1" x14ac:dyDescent="0.2">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row>
    <row r="46" spans="1:106" s="37" customFormat="1" ht="12" customHeight="1" x14ac:dyDescent="0.2">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172"/>
      <c r="BR46" s="31"/>
      <c r="BS46" s="38"/>
      <c r="BT46" s="31"/>
      <c r="BU46" s="38"/>
      <c r="BV46" s="63"/>
      <c r="BW46" s="38"/>
      <c r="BX46" s="38" t="s">
        <v>631</v>
      </c>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row>
    <row r="47" spans="1:106" s="37" customFormat="1" ht="12" customHeight="1" x14ac:dyDescent="0.2">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row>
    <row r="48" spans="1:106" s="37" customFormat="1" ht="12" customHeight="1" x14ac:dyDescent="0.2">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172"/>
      <c r="BP48" s="31"/>
      <c r="BQ48" s="38"/>
      <c r="BR48" s="31"/>
      <c r="BS48" s="38"/>
      <c r="BT48" s="31"/>
      <c r="BU48" s="38"/>
      <c r="BV48" s="63"/>
      <c r="BW48" s="38"/>
      <c r="BX48" s="38" t="s">
        <v>632</v>
      </c>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row>
    <row r="49" spans="1:120" s="37" customFormat="1" ht="12" customHeight="1" x14ac:dyDescent="0.2">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row>
    <row r="50" spans="1:120" s="37" customFormat="1" ht="12" customHeight="1" x14ac:dyDescent="0.2">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173"/>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row>
    <row r="51" spans="1:120" s="37" customFormat="1" ht="12" customHeight="1" x14ac:dyDescent="0.2">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row>
    <row r="52" spans="1:120" s="37" customFormat="1" ht="15" customHeight="1" x14ac:dyDescent="0.2">
      <c r="DE52" s="38"/>
      <c r="DF52" s="38"/>
    </row>
    <row r="53" spans="1:120" s="37" customFormat="1" ht="3" customHeight="1" x14ac:dyDescent="0.2">
      <c r="DE53" s="142"/>
      <c r="DF53" s="142"/>
      <c r="DG53" s="142"/>
      <c r="DH53" s="142"/>
      <c r="DI53" s="142"/>
      <c r="DJ53" s="142"/>
      <c r="DK53" s="142"/>
      <c r="DL53" s="142"/>
      <c r="DM53" s="142"/>
    </row>
    <row r="54" spans="1:120" s="37" customFormat="1" ht="4.5" customHeight="1" x14ac:dyDescent="0.2">
      <c r="DD54" s="143"/>
      <c r="DE54" s="144"/>
      <c r="DF54" s="144"/>
      <c r="DG54" s="144"/>
      <c r="DH54" s="144"/>
      <c r="DI54" s="144"/>
      <c r="DJ54" s="144"/>
      <c r="DK54" s="144"/>
      <c r="DL54" s="144"/>
      <c r="DM54" s="144"/>
      <c r="DN54" s="145"/>
      <c r="DP54" s="37">
        <v>33.700000000000003</v>
      </c>
    </row>
    <row r="55" spans="1:120" s="37" customFormat="1" ht="3" customHeight="1" x14ac:dyDescent="0.2">
      <c r="DE55" s="142"/>
      <c r="DF55" s="142"/>
      <c r="DG55" s="142"/>
      <c r="DH55" s="142"/>
      <c r="DI55" s="142"/>
      <c r="DJ55" s="142"/>
      <c r="DK55" s="142"/>
      <c r="DL55" s="142"/>
      <c r="DM55" s="142"/>
    </row>
    <row r="56" spans="1:120" s="37" customFormat="1" ht="15" customHeight="1" x14ac:dyDescent="0.2"/>
    <row r="57" spans="1:120" s="37" customFormat="1" ht="3" customHeight="1" x14ac:dyDescent="0.2">
      <c r="DE57" s="142"/>
      <c r="DF57" s="142"/>
      <c r="DG57" s="142"/>
      <c r="DH57" s="142"/>
      <c r="DI57" s="142"/>
      <c r="DJ57" s="142"/>
      <c r="DK57" s="142"/>
      <c r="DL57" s="142"/>
      <c r="DM57" s="142"/>
    </row>
    <row r="58" spans="1:120" s="37" customFormat="1" ht="4.5" customHeight="1" x14ac:dyDescent="0.2">
      <c r="DD58" s="143"/>
      <c r="DE58" s="144"/>
      <c r="DF58" s="144"/>
      <c r="DG58" s="144"/>
      <c r="DH58" s="144"/>
      <c r="DI58" s="144"/>
      <c r="DJ58" s="144"/>
      <c r="DK58" s="144"/>
      <c r="DL58" s="144"/>
      <c r="DM58" s="144"/>
      <c r="DN58" s="145"/>
      <c r="DP58" s="37">
        <v>33.700000000000003</v>
      </c>
    </row>
    <row r="59" spans="1:120" s="37" customFormat="1" ht="3" customHeight="1" x14ac:dyDescent="0.2">
      <c r="DE59" s="142"/>
      <c r="DF59" s="142"/>
      <c r="DG59" s="142"/>
      <c r="DH59" s="142"/>
      <c r="DI59" s="142"/>
      <c r="DJ59" s="142"/>
      <c r="DK59" s="142"/>
      <c r="DL59" s="142"/>
      <c r="DM59" s="142"/>
    </row>
    <row r="60" spans="1:120" s="37" customFormat="1" ht="15" customHeight="1" x14ac:dyDescent="0.2"/>
    <row r="61" spans="1:120" s="37" customFormat="1" ht="3" customHeight="1" x14ac:dyDescent="0.2">
      <c r="DE61" s="142"/>
      <c r="DF61" s="142"/>
      <c r="DG61" s="142"/>
      <c r="DH61" s="142"/>
      <c r="DI61" s="142"/>
      <c r="DJ61" s="142"/>
      <c r="DK61" s="142"/>
      <c r="DL61" s="142"/>
      <c r="DM61" s="142"/>
    </row>
    <row r="62" spans="1:120" s="37" customFormat="1" ht="5.25" customHeight="1" x14ac:dyDescent="0.2">
      <c r="DD62" s="143"/>
      <c r="DE62" s="144"/>
      <c r="DF62" s="144"/>
      <c r="DG62" s="144"/>
      <c r="DH62" s="144"/>
      <c r="DI62" s="144"/>
      <c r="DJ62" s="144"/>
      <c r="DK62" s="144"/>
      <c r="DL62" s="144"/>
      <c r="DM62" s="144"/>
      <c r="DN62" s="145"/>
      <c r="DP62" s="37">
        <v>42.4</v>
      </c>
    </row>
    <row r="63" spans="1:120" s="37" customFormat="1" ht="3" customHeight="1" x14ac:dyDescent="0.2">
      <c r="DE63" s="142"/>
      <c r="DF63" s="142"/>
      <c r="DG63" s="142"/>
      <c r="DH63" s="142"/>
      <c r="DI63" s="142"/>
      <c r="DJ63" s="142"/>
      <c r="DK63" s="142"/>
      <c r="DL63" s="142"/>
      <c r="DM63" s="142"/>
    </row>
    <row r="64" spans="1:120" s="37" customFormat="1" ht="15" customHeight="1" x14ac:dyDescent="0.2"/>
    <row r="65" spans="108:120" s="37" customFormat="1" ht="3" customHeight="1" x14ac:dyDescent="0.2">
      <c r="DE65" s="142"/>
      <c r="DF65" s="142"/>
      <c r="DG65" s="142"/>
      <c r="DH65" s="142"/>
      <c r="DI65" s="142"/>
      <c r="DJ65" s="142"/>
      <c r="DK65" s="142"/>
      <c r="DL65" s="142"/>
      <c r="DM65" s="142"/>
    </row>
    <row r="66" spans="108:120" s="37" customFormat="1" ht="6.75" customHeight="1" x14ac:dyDescent="0.2">
      <c r="DD66" s="143"/>
      <c r="DE66" s="144"/>
      <c r="DF66" s="144"/>
      <c r="DG66" s="144"/>
      <c r="DH66" s="144"/>
      <c r="DI66" s="144"/>
      <c r="DJ66" s="144"/>
      <c r="DK66" s="144"/>
      <c r="DL66" s="144"/>
      <c r="DM66" s="144"/>
      <c r="DN66" s="145"/>
      <c r="DP66" s="37">
        <v>48.3</v>
      </c>
    </row>
    <row r="67" spans="108:120" s="37" customFormat="1" ht="3" customHeight="1" x14ac:dyDescent="0.2">
      <c r="DE67" s="142"/>
      <c r="DF67" s="142"/>
      <c r="DG67" s="142"/>
      <c r="DH67" s="142"/>
      <c r="DI67" s="142"/>
      <c r="DJ67" s="142"/>
      <c r="DK67" s="142"/>
      <c r="DL67" s="142"/>
      <c r="DM67" s="142"/>
    </row>
    <row r="68" spans="108:120" s="37" customFormat="1" ht="15" customHeight="1" x14ac:dyDescent="0.2"/>
    <row r="69" spans="108:120" s="37" customFormat="1" ht="3" customHeight="1" x14ac:dyDescent="0.2">
      <c r="DE69" s="142"/>
      <c r="DF69" s="142"/>
      <c r="DG69" s="142"/>
      <c r="DH69" s="142"/>
      <c r="DI69" s="142"/>
      <c r="DJ69" s="142"/>
      <c r="DK69" s="142"/>
      <c r="DL69" s="142"/>
      <c r="DM69" s="142"/>
    </row>
    <row r="70" spans="108:120" s="37" customFormat="1" ht="8.25" customHeight="1" x14ac:dyDescent="0.2">
      <c r="DD70" s="143"/>
      <c r="DE70" s="144"/>
      <c r="DF70" s="144"/>
      <c r="DG70" s="144"/>
      <c r="DH70" s="144"/>
      <c r="DI70" s="144"/>
      <c r="DJ70" s="144"/>
      <c r="DK70" s="144"/>
      <c r="DL70" s="144"/>
      <c r="DM70" s="144"/>
      <c r="DN70" s="145"/>
      <c r="DP70" s="37">
        <v>60.3</v>
      </c>
    </row>
    <row r="71" spans="108:120" s="37" customFormat="1" ht="3" customHeight="1" x14ac:dyDescent="0.2">
      <c r="DE71" s="142"/>
      <c r="DF71" s="142"/>
      <c r="DG71" s="142"/>
      <c r="DH71" s="142"/>
      <c r="DI71" s="142"/>
      <c r="DJ71" s="142"/>
      <c r="DK71" s="142"/>
      <c r="DL71" s="142"/>
      <c r="DM71" s="142"/>
    </row>
    <row r="72" spans="108:120" s="37" customFormat="1" ht="15" customHeight="1" x14ac:dyDescent="0.2"/>
    <row r="73" spans="108:120" s="37" customFormat="1" ht="3" customHeight="1" x14ac:dyDescent="0.2">
      <c r="DE73" s="142"/>
      <c r="DF73" s="142"/>
      <c r="DG73" s="142"/>
      <c r="DH73" s="142"/>
      <c r="DI73" s="142"/>
      <c r="DJ73" s="142"/>
      <c r="DK73" s="142"/>
      <c r="DL73" s="142"/>
      <c r="DM73" s="142"/>
    </row>
    <row r="74" spans="108:120" s="37" customFormat="1" ht="8.25" customHeight="1" x14ac:dyDescent="0.2">
      <c r="DD74" s="143"/>
      <c r="DE74" s="144"/>
      <c r="DF74" s="144"/>
      <c r="DG74" s="144"/>
      <c r="DH74" s="144"/>
      <c r="DI74" s="144"/>
      <c r="DJ74" s="144"/>
      <c r="DK74" s="144"/>
      <c r="DL74" s="144"/>
      <c r="DM74" s="144"/>
      <c r="DN74" s="145"/>
      <c r="DP74" s="37">
        <v>60.3</v>
      </c>
    </row>
    <row r="75" spans="108:120" s="37" customFormat="1" ht="3" customHeight="1" x14ac:dyDescent="0.2">
      <c r="DE75" s="142"/>
      <c r="DF75" s="142"/>
      <c r="DG75" s="142"/>
      <c r="DH75" s="142"/>
      <c r="DI75" s="142"/>
      <c r="DJ75" s="142"/>
      <c r="DK75" s="142"/>
      <c r="DL75" s="142"/>
      <c r="DM75" s="142"/>
    </row>
    <row r="76" spans="108:120" s="37" customFormat="1" ht="15" customHeight="1" x14ac:dyDescent="0.2"/>
    <row r="77" spans="108:120" s="37" customFormat="1" ht="3" customHeight="1" x14ac:dyDescent="0.2">
      <c r="DE77" s="142"/>
      <c r="DF77" s="142"/>
      <c r="DG77" s="142"/>
      <c r="DH77" s="142"/>
      <c r="DI77" s="142"/>
      <c r="DJ77" s="142"/>
      <c r="DK77" s="142"/>
      <c r="DL77" s="142"/>
      <c r="DM77" s="142"/>
    </row>
    <row r="78" spans="108:120" s="37" customFormat="1" ht="9.75" customHeight="1" x14ac:dyDescent="0.2">
      <c r="DD78" s="143"/>
      <c r="DE78" s="144"/>
      <c r="DF78" s="144"/>
      <c r="DG78" s="144"/>
      <c r="DH78" s="144"/>
      <c r="DI78" s="144"/>
      <c r="DJ78" s="144"/>
      <c r="DK78" s="144"/>
      <c r="DL78" s="144"/>
      <c r="DM78" s="144"/>
      <c r="DN78" s="145"/>
      <c r="DP78" s="37">
        <v>76.099999999999994</v>
      </c>
    </row>
    <row r="79" spans="108:120" s="37" customFormat="1" ht="3" customHeight="1" x14ac:dyDescent="0.2">
      <c r="DE79" s="142"/>
      <c r="DF79" s="142"/>
      <c r="DG79" s="142"/>
      <c r="DH79" s="142"/>
      <c r="DI79" s="142"/>
      <c r="DJ79" s="142"/>
      <c r="DK79" s="142"/>
      <c r="DL79" s="142"/>
      <c r="DM79" s="142"/>
    </row>
    <row r="80" spans="108:120" s="37" customFormat="1" ht="15" customHeight="1" x14ac:dyDescent="0.2"/>
    <row r="81" spans="108:138" s="37" customFormat="1" ht="3" customHeight="1" x14ac:dyDescent="0.2">
      <c r="DE81" s="142"/>
      <c r="DF81" s="142"/>
      <c r="DG81" s="142"/>
      <c r="DH81" s="142"/>
      <c r="DI81" s="142"/>
      <c r="DJ81" s="142"/>
      <c r="DK81" s="142"/>
      <c r="DL81" s="142"/>
      <c r="DM81" s="142"/>
    </row>
    <row r="82" spans="108:138" s="37" customFormat="1" ht="12" customHeight="1" x14ac:dyDescent="0.2">
      <c r="DD82" s="143"/>
      <c r="DE82" s="144"/>
      <c r="DF82" s="144"/>
      <c r="DG82" s="144"/>
      <c r="DH82" s="144"/>
      <c r="DI82" s="144"/>
      <c r="DJ82" s="144"/>
      <c r="DK82" s="144"/>
      <c r="DL82" s="144"/>
      <c r="DM82" s="144"/>
      <c r="DN82" s="145"/>
      <c r="DP82" s="37">
        <v>101.6</v>
      </c>
    </row>
    <row r="83" spans="108:138" s="37" customFormat="1" ht="3" customHeight="1" x14ac:dyDescent="0.2">
      <c r="DE83" s="142"/>
      <c r="DF83" s="142"/>
      <c r="DG83" s="142"/>
      <c r="DH83" s="142"/>
      <c r="DI83" s="142"/>
      <c r="DJ83" s="142"/>
      <c r="DK83" s="142"/>
      <c r="DL83" s="142"/>
      <c r="DM83" s="142"/>
    </row>
    <row r="84" spans="108:138" s="37" customFormat="1" ht="15" customHeight="1" x14ac:dyDescent="0.2"/>
    <row r="85" spans="108:138" s="37" customFormat="1" ht="15" customHeight="1" thickBot="1" x14ac:dyDescent="0.25"/>
    <row r="86" spans="108:138" s="37" customFormat="1" ht="10.5" customHeight="1" thickBot="1" x14ac:dyDescent="0.25">
      <c r="DS86" s="177"/>
      <c r="DT86" s="178"/>
      <c r="DU86" s="178"/>
      <c r="DV86" s="178"/>
      <c r="DW86" s="178"/>
      <c r="DX86" s="178"/>
      <c r="DY86" s="178"/>
      <c r="DZ86" s="178"/>
      <c r="EA86" s="178"/>
      <c r="EB86" s="178"/>
      <c r="EC86" s="178"/>
      <c r="ED86" s="178"/>
      <c r="EE86" s="178"/>
      <c r="EF86" s="178"/>
      <c r="EG86" s="178"/>
      <c r="EH86" s="179"/>
    </row>
    <row r="87" spans="108:138" s="37" customFormat="1" ht="15" customHeight="1" thickBot="1" x14ac:dyDescent="0.25"/>
    <row r="88" spans="108:138" s="37" customFormat="1" ht="15" customHeight="1" thickBot="1" x14ac:dyDescent="0.25">
      <c r="DS88" s="177"/>
      <c r="DT88" s="178"/>
      <c r="DU88" s="178"/>
      <c r="DV88" s="178"/>
      <c r="DW88" s="178"/>
      <c r="DX88" s="178"/>
      <c r="DY88" s="178"/>
      <c r="DZ88" s="178"/>
      <c r="EA88" s="178"/>
      <c r="EB88" s="178"/>
      <c r="EC88" s="178"/>
      <c r="ED88" s="178"/>
      <c r="EE88" s="178"/>
      <c r="EF88" s="178"/>
      <c r="EG88" s="178"/>
      <c r="EH88" s="179"/>
    </row>
    <row r="89" spans="108:138" s="37" customFormat="1" ht="3" customHeight="1" x14ac:dyDescent="0.2">
      <c r="DD89" s="38"/>
      <c r="DE89" s="38"/>
      <c r="DF89" s="38"/>
      <c r="DG89" s="38"/>
      <c r="DH89" s="38"/>
      <c r="DI89" s="38"/>
      <c r="DJ89" s="38"/>
      <c r="DK89" s="38"/>
      <c r="DL89" s="38"/>
      <c r="DM89" s="38"/>
      <c r="DN89" s="38"/>
    </row>
    <row r="90" spans="108:138" s="37" customFormat="1" ht="4.5" customHeight="1" x14ac:dyDescent="0.2">
      <c r="DD90" s="143"/>
      <c r="DE90" s="234"/>
      <c r="DF90" s="234"/>
      <c r="DG90" s="234"/>
      <c r="DH90" s="234"/>
      <c r="DI90" s="234"/>
      <c r="DJ90" s="234"/>
      <c r="DK90" s="234"/>
      <c r="DL90" s="234"/>
      <c r="DM90" s="234"/>
      <c r="DN90" s="145"/>
      <c r="DP90" s="37">
        <v>33.700000000000003</v>
      </c>
    </row>
    <row r="91" spans="108:138" s="37" customFormat="1" ht="3" customHeight="1" x14ac:dyDescent="0.2">
      <c r="DD91" s="38"/>
      <c r="DE91" s="38"/>
      <c r="DF91" s="38"/>
      <c r="DG91" s="38"/>
      <c r="DH91" s="38"/>
      <c r="DI91" s="38"/>
      <c r="DJ91" s="38"/>
      <c r="DK91" s="38"/>
      <c r="DL91" s="38"/>
      <c r="DM91" s="38"/>
      <c r="DN91" s="38"/>
    </row>
    <row r="92" spans="108:138" s="37" customFormat="1" ht="15" customHeight="1" x14ac:dyDescent="0.2">
      <c r="DD92" s="38"/>
      <c r="DE92" s="38"/>
      <c r="DF92" s="38"/>
      <c r="DG92" s="38"/>
      <c r="DH92" s="38"/>
      <c r="DI92" s="38"/>
      <c r="DJ92" s="38"/>
      <c r="DK92" s="38"/>
      <c r="DL92" s="38"/>
      <c r="DM92" s="38"/>
      <c r="DN92" s="38"/>
    </row>
    <row r="93" spans="108:138" s="37" customFormat="1" ht="3" customHeight="1" x14ac:dyDescent="0.2">
      <c r="DD93" s="38"/>
      <c r="DE93" s="38"/>
      <c r="DF93" s="38"/>
      <c r="DG93" s="38"/>
      <c r="DH93" s="38"/>
      <c r="DI93" s="38"/>
      <c r="DJ93" s="38"/>
      <c r="DK93" s="38"/>
      <c r="DL93" s="38"/>
      <c r="DM93" s="38"/>
      <c r="DN93" s="38"/>
    </row>
    <row r="94" spans="108:138" s="37" customFormat="1" ht="4.5" customHeight="1" x14ac:dyDescent="0.2">
      <c r="DD94" s="143"/>
      <c r="DE94" s="234"/>
      <c r="DF94" s="234"/>
      <c r="DG94" s="234"/>
      <c r="DH94" s="234"/>
      <c r="DI94" s="234"/>
      <c r="DJ94" s="234"/>
      <c r="DK94" s="234"/>
      <c r="DL94" s="234"/>
      <c r="DM94" s="234"/>
      <c r="DN94" s="145"/>
      <c r="DP94" s="37">
        <v>33.700000000000003</v>
      </c>
    </row>
    <row r="95" spans="108:138" s="37" customFormat="1" ht="3" customHeight="1" x14ac:dyDescent="0.2">
      <c r="DD95" s="38"/>
      <c r="DE95" s="38"/>
      <c r="DF95" s="38"/>
      <c r="DG95" s="38"/>
      <c r="DH95" s="38"/>
      <c r="DI95" s="38"/>
      <c r="DJ95" s="38"/>
      <c r="DK95" s="38"/>
      <c r="DL95" s="38"/>
      <c r="DM95" s="38"/>
      <c r="DN95" s="38"/>
    </row>
    <row r="96" spans="108:138" s="37" customFormat="1" ht="15" customHeight="1" x14ac:dyDescent="0.2">
      <c r="DD96" s="38"/>
      <c r="DE96" s="38"/>
      <c r="DF96" s="38"/>
      <c r="DG96" s="38"/>
      <c r="DH96" s="38"/>
      <c r="DI96" s="38"/>
      <c r="DJ96" s="38"/>
      <c r="DK96" s="38"/>
      <c r="DL96" s="38"/>
      <c r="DM96" s="38"/>
      <c r="DN96" s="38"/>
    </row>
    <row r="97" spans="108:120" s="37" customFormat="1" ht="3" customHeight="1" x14ac:dyDescent="0.2">
      <c r="DD97" s="38"/>
      <c r="DE97" s="38"/>
      <c r="DF97" s="38"/>
      <c r="DG97" s="38"/>
      <c r="DH97" s="38"/>
      <c r="DI97" s="38"/>
      <c r="DJ97" s="38"/>
      <c r="DK97" s="38"/>
      <c r="DL97" s="38"/>
      <c r="DM97" s="38"/>
      <c r="DN97" s="38"/>
    </row>
    <row r="98" spans="108:120" s="37" customFormat="1" ht="5.25" customHeight="1" x14ac:dyDescent="0.2">
      <c r="DD98" s="143"/>
      <c r="DE98" s="234"/>
      <c r="DF98" s="234"/>
      <c r="DG98" s="234"/>
      <c r="DH98" s="234"/>
      <c r="DI98" s="234"/>
      <c r="DJ98" s="234"/>
      <c r="DK98" s="234"/>
      <c r="DL98" s="234"/>
      <c r="DM98" s="234"/>
      <c r="DN98" s="145"/>
      <c r="DP98" s="37">
        <v>42.4</v>
      </c>
    </row>
    <row r="99" spans="108:120" s="37" customFormat="1" ht="3" customHeight="1" x14ac:dyDescent="0.2">
      <c r="DD99" s="38"/>
      <c r="DE99" s="38"/>
      <c r="DF99" s="38"/>
      <c r="DG99" s="38"/>
      <c r="DH99" s="38"/>
      <c r="DI99" s="38"/>
      <c r="DJ99" s="38"/>
      <c r="DK99" s="38"/>
      <c r="DL99" s="38"/>
      <c r="DM99" s="38"/>
      <c r="DN99" s="38"/>
    </row>
    <row r="100" spans="108:120" s="37" customFormat="1" ht="15" customHeight="1" x14ac:dyDescent="0.2">
      <c r="DD100" s="38"/>
      <c r="DE100" s="38"/>
      <c r="DF100" s="38"/>
      <c r="DG100" s="38"/>
      <c r="DH100" s="38"/>
      <c r="DI100" s="38"/>
      <c r="DJ100" s="38"/>
      <c r="DK100" s="38"/>
      <c r="DL100" s="38"/>
      <c r="DM100" s="38"/>
      <c r="DN100" s="38"/>
    </row>
    <row r="101" spans="108:120" s="37" customFormat="1" ht="3" customHeight="1" x14ac:dyDescent="0.2">
      <c r="DD101" s="38"/>
      <c r="DE101" s="38"/>
      <c r="DF101" s="38"/>
      <c r="DG101" s="38"/>
      <c r="DH101" s="38"/>
      <c r="DI101" s="38"/>
      <c r="DJ101" s="38"/>
      <c r="DK101" s="38"/>
      <c r="DL101" s="38"/>
      <c r="DM101" s="38"/>
      <c r="DN101" s="38"/>
    </row>
    <row r="102" spans="108:120" s="37" customFormat="1" ht="6.75" customHeight="1" x14ac:dyDescent="0.2">
      <c r="DD102" s="143"/>
      <c r="DE102" s="234"/>
      <c r="DF102" s="234"/>
      <c r="DG102" s="234"/>
      <c r="DH102" s="234"/>
      <c r="DI102" s="234"/>
      <c r="DJ102" s="234"/>
      <c r="DK102" s="234"/>
      <c r="DL102" s="234"/>
      <c r="DM102" s="234"/>
      <c r="DN102" s="145"/>
      <c r="DP102" s="37">
        <v>48.3</v>
      </c>
    </row>
    <row r="103" spans="108:120" s="37" customFormat="1" ht="3" customHeight="1" x14ac:dyDescent="0.2">
      <c r="DD103" s="38"/>
      <c r="DE103" s="38"/>
      <c r="DF103" s="38"/>
      <c r="DG103" s="38"/>
      <c r="DH103" s="38"/>
      <c r="DI103" s="38"/>
      <c r="DJ103" s="38"/>
      <c r="DK103" s="38"/>
      <c r="DL103" s="38"/>
      <c r="DM103" s="38"/>
      <c r="DN103" s="38"/>
    </row>
    <row r="104" spans="108:120" s="37" customFormat="1" ht="15" customHeight="1" x14ac:dyDescent="0.2">
      <c r="DD104" s="38"/>
      <c r="DE104" s="38"/>
      <c r="DF104" s="38"/>
      <c r="DG104" s="38"/>
      <c r="DH104" s="38"/>
      <c r="DI104" s="38"/>
      <c r="DJ104" s="38"/>
      <c r="DK104" s="38"/>
      <c r="DL104" s="38"/>
      <c r="DM104" s="38"/>
      <c r="DN104" s="38"/>
    </row>
    <row r="105" spans="108:120" s="37" customFormat="1" ht="3" customHeight="1" x14ac:dyDescent="0.2">
      <c r="DD105" s="38"/>
      <c r="DE105" s="38"/>
      <c r="DF105" s="38"/>
      <c r="DG105" s="38"/>
      <c r="DH105" s="38"/>
      <c r="DI105" s="38"/>
      <c r="DJ105" s="38"/>
      <c r="DK105" s="38"/>
      <c r="DL105" s="38"/>
      <c r="DM105" s="38"/>
      <c r="DN105" s="38"/>
    </row>
    <row r="106" spans="108:120" s="37" customFormat="1" ht="8.25" customHeight="1" x14ac:dyDescent="0.2">
      <c r="DD106" s="143"/>
      <c r="DE106" s="234"/>
      <c r="DF106" s="234"/>
      <c r="DG106" s="234"/>
      <c r="DH106" s="234"/>
      <c r="DI106" s="234"/>
      <c r="DJ106" s="234"/>
      <c r="DK106" s="234"/>
      <c r="DL106" s="234"/>
      <c r="DM106" s="234"/>
      <c r="DN106" s="145"/>
      <c r="DP106" s="37">
        <v>60.3</v>
      </c>
    </row>
    <row r="107" spans="108:120" s="37" customFormat="1" ht="3" customHeight="1" x14ac:dyDescent="0.2">
      <c r="DD107" s="38"/>
      <c r="DE107" s="38"/>
      <c r="DF107" s="38"/>
      <c r="DG107" s="38"/>
      <c r="DH107" s="38"/>
      <c r="DI107" s="38"/>
      <c r="DJ107" s="38"/>
      <c r="DK107" s="38"/>
      <c r="DL107" s="38"/>
      <c r="DM107" s="38"/>
      <c r="DN107" s="38"/>
    </row>
    <row r="108" spans="108:120" s="37" customFormat="1" ht="15" customHeight="1" x14ac:dyDescent="0.2">
      <c r="DD108" s="38"/>
      <c r="DE108" s="38"/>
      <c r="DF108" s="38"/>
      <c r="DG108" s="38"/>
      <c r="DH108" s="38"/>
      <c r="DI108" s="38"/>
      <c r="DJ108" s="38"/>
      <c r="DK108" s="38"/>
      <c r="DL108" s="38"/>
      <c r="DM108" s="38"/>
      <c r="DN108" s="38"/>
    </row>
    <row r="109" spans="108:120" s="37" customFormat="1" ht="3" customHeight="1" x14ac:dyDescent="0.2">
      <c r="DD109" s="38"/>
      <c r="DE109" s="38"/>
      <c r="DF109" s="38"/>
      <c r="DG109" s="38"/>
      <c r="DH109" s="38"/>
      <c r="DI109" s="38"/>
      <c r="DJ109" s="38"/>
      <c r="DK109" s="38"/>
      <c r="DL109" s="38"/>
      <c r="DM109" s="38"/>
      <c r="DN109" s="38"/>
    </row>
    <row r="110" spans="108:120" s="37" customFormat="1" ht="8.25" customHeight="1" x14ac:dyDescent="0.2">
      <c r="DD110" s="143"/>
      <c r="DE110" s="234"/>
      <c r="DF110" s="234"/>
      <c r="DG110" s="234"/>
      <c r="DH110" s="234"/>
      <c r="DI110" s="234"/>
      <c r="DJ110" s="234"/>
      <c r="DK110" s="234"/>
      <c r="DL110" s="234"/>
      <c r="DM110" s="234"/>
      <c r="DN110" s="145"/>
      <c r="DP110" s="37">
        <v>60.3</v>
      </c>
    </row>
    <row r="111" spans="108:120" s="37" customFormat="1" ht="3" customHeight="1" x14ac:dyDescent="0.2">
      <c r="DD111" s="38"/>
      <c r="DE111" s="38"/>
      <c r="DF111" s="38"/>
      <c r="DG111" s="38"/>
      <c r="DH111" s="38"/>
      <c r="DI111" s="38"/>
      <c r="DJ111" s="38"/>
      <c r="DK111" s="38"/>
      <c r="DL111" s="38"/>
      <c r="DM111" s="38"/>
      <c r="DN111" s="38"/>
    </row>
    <row r="112" spans="108:120" s="37" customFormat="1" ht="15" customHeight="1" x14ac:dyDescent="0.2">
      <c r="DD112" s="38"/>
      <c r="DE112" s="38"/>
      <c r="DF112" s="38"/>
      <c r="DG112" s="38"/>
      <c r="DH112" s="38"/>
      <c r="DI112" s="38"/>
      <c r="DJ112" s="38"/>
      <c r="DK112" s="38"/>
      <c r="DL112" s="38"/>
      <c r="DM112" s="38"/>
      <c r="DN112" s="38"/>
    </row>
    <row r="113" spans="108:120" s="37" customFormat="1" ht="3" customHeight="1" x14ac:dyDescent="0.2">
      <c r="DD113" s="38"/>
      <c r="DE113" s="38"/>
      <c r="DF113" s="38"/>
      <c r="DG113" s="38"/>
      <c r="DH113" s="38"/>
      <c r="DI113" s="38"/>
      <c r="DJ113" s="38"/>
      <c r="DK113" s="38"/>
      <c r="DL113" s="38"/>
      <c r="DM113" s="38"/>
      <c r="DN113" s="38"/>
    </row>
    <row r="114" spans="108:120" s="37" customFormat="1" ht="9.75" customHeight="1" x14ac:dyDescent="0.2">
      <c r="DD114" s="143"/>
      <c r="DE114" s="234"/>
      <c r="DF114" s="234"/>
      <c r="DG114" s="234"/>
      <c r="DH114" s="234"/>
      <c r="DI114" s="234"/>
      <c r="DJ114" s="234"/>
      <c r="DK114" s="234"/>
      <c r="DL114" s="234"/>
      <c r="DM114" s="234"/>
      <c r="DN114" s="145"/>
      <c r="DP114" s="37">
        <v>76.099999999999994</v>
      </c>
    </row>
    <row r="115" spans="108:120" s="37" customFormat="1" ht="3" customHeight="1" x14ac:dyDescent="0.2">
      <c r="DD115" s="38"/>
      <c r="DE115" s="38"/>
      <c r="DF115" s="38"/>
      <c r="DG115" s="38"/>
      <c r="DH115" s="38"/>
      <c r="DI115" s="38"/>
      <c r="DJ115" s="38"/>
      <c r="DK115" s="38"/>
      <c r="DL115" s="38"/>
      <c r="DM115" s="38"/>
      <c r="DN115" s="38"/>
    </row>
    <row r="116" spans="108:120" s="37" customFormat="1" ht="15" customHeight="1" x14ac:dyDescent="0.2">
      <c r="DD116" s="38"/>
      <c r="DE116" s="38"/>
      <c r="DF116" s="38"/>
      <c r="DG116" s="38"/>
      <c r="DH116" s="38"/>
      <c r="DI116" s="38"/>
      <c r="DJ116" s="38"/>
      <c r="DK116" s="38"/>
      <c r="DL116" s="38"/>
      <c r="DM116" s="38"/>
      <c r="DN116" s="38"/>
    </row>
    <row r="117" spans="108:120" s="37" customFormat="1" ht="3" customHeight="1" x14ac:dyDescent="0.2">
      <c r="DD117" s="38"/>
      <c r="DE117" s="38"/>
      <c r="DF117" s="38"/>
      <c r="DG117" s="38"/>
      <c r="DH117" s="38"/>
      <c r="DI117" s="38"/>
      <c r="DJ117" s="38"/>
      <c r="DK117" s="38"/>
      <c r="DL117" s="38"/>
      <c r="DM117" s="38"/>
      <c r="DN117" s="38"/>
    </row>
    <row r="118" spans="108:120" s="37" customFormat="1" ht="12" customHeight="1" x14ac:dyDescent="0.2">
      <c r="DD118" s="143"/>
      <c r="DE118" s="234"/>
      <c r="DF118" s="234"/>
      <c r="DG118" s="234"/>
      <c r="DH118" s="234"/>
      <c r="DI118" s="234"/>
      <c r="DJ118" s="234"/>
      <c r="DK118" s="234"/>
      <c r="DL118" s="234"/>
      <c r="DM118" s="234"/>
      <c r="DN118" s="145"/>
      <c r="DP118" s="37">
        <v>101.6</v>
      </c>
    </row>
    <row r="119" spans="108:120" s="37" customFormat="1" ht="3" customHeight="1" x14ac:dyDescent="0.2">
      <c r="DD119" s="38"/>
      <c r="DE119" s="38"/>
      <c r="DF119" s="38"/>
      <c r="DG119" s="38"/>
      <c r="DH119" s="38"/>
      <c r="DI119" s="38"/>
      <c r="DJ119" s="38"/>
      <c r="DK119" s="38"/>
      <c r="DL119" s="38"/>
      <c r="DM119" s="38"/>
      <c r="DN119" s="38"/>
    </row>
    <row r="120" spans="108:120" s="37" customFormat="1" ht="15" customHeight="1" x14ac:dyDescent="0.2"/>
    <row r="121" spans="108:120" s="37" customFormat="1" ht="15" customHeight="1" x14ac:dyDescent="0.2"/>
    <row r="122" spans="108:120" s="37" customFormat="1" ht="15" customHeight="1" x14ac:dyDescent="0.2"/>
    <row r="123" spans="108:120" s="37" customFormat="1" ht="15" customHeight="1" x14ac:dyDescent="0.2"/>
    <row r="124" spans="108:120" s="37" customFormat="1" ht="15" customHeight="1" x14ac:dyDescent="0.2"/>
    <row r="125" spans="108:120" s="37" customFormat="1" ht="15" customHeight="1" x14ac:dyDescent="0.2"/>
    <row r="126" spans="108:120" s="37" customFormat="1" ht="15" customHeight="1" x14ac:dyDescent="0.2"/>
    <row r="127" spans="108:120" s="37" customFormat="1" ht="15" customHeight="1" x14ac:dyDescent="0.2"/>
    <row r="128" spans="108:120" s="37" customFormat="1" ht="15" customHeight="1" x14ac:dyDescent="0.2"/>
    <row r="129" s="37" customFormat="1" ht="15" customHeight="1" x14ac:dyDescent="0.2"/>
    <row r="130" s="37" customFormat="1" ht="15" customHeight="1" x14ac:dyDescent="0.2"/>
    <row r="131" s="37" customFormat="1" ht="15" customHeight="1" x14ac:dyDescent="0.2"/>
    <row r="132" s="37" customFormat="1" ht="15" customHeight="1" x14ac:dyDescent="0.2"/>
    <row r="133" s="37" customFormat="1" ht="15" customHeight="1" x14ac:dyDescent="0.2"/>
    <row r="134" s="37" customFormat="1" ht="15" customHeight="1" x14ac:dyDescent="0.2"/>
    <row r="135" s="37" customFormat="1" ht="15" customHeight="1" x14ac:dyDescent="0.2"/>
    <row r="136" s="37" customFormat="1" ht="15" customHeight="1" x14ac:dyDescent="0.2"/>
    <row r="137" s="37" customFormat="1" ht="15" customHeight="1" x14ac:dyDescent="0.2"/>
    <row r="138" s="37" customFormat="1" ht="15" customHeight="1" x14ac:dyDescent="0.2"/>
    <row r="139" s="37" customFormat="1" ht="15" customHeight="1" x14ac:dyDescent="0.2"/>
    <row r="140" s="37" customFormat="1" ht="15" customHeight="1" x14ac:dyDescent="0.2"/>
    <row r="141" s="37" customFormat="1" ht="15" customHeight="1" x14ac:dyDescent="0.2"/>
    <row r="142" s="37" customFormat="1" ht="15" customHeight="1" x14ac:dyDescent="0.2"/>
    <row r="143" s="37" customFormat="1" ht="15" customHeight="1" x14ac:dyDescent="0.2"/>
    <row r="144" s="37" customFormat="1" ht="15" customHeight="1" x14ac:dyDescent="0.2"/>
    <row r="145" s="37" customFormat="1" ht="15" customHeight="1" x14ac:dyDescent="0.2"/>
    <row r="146" s="37" customFormat="1" ht="15" customHeight="1" x14ac:dyDescent="0.2"/>
    <row r="147" s="37" customFormat="1" ht="15" customHeight="1" x14ac:dyDescent="0.2"/>
    <row r="148" s="37" customFormat="1" ht="15" customHeight="1" x14ac:dyDescent="0.2"/>
    <row r="149" s="37" customFormat="1" ht="15" customHeight="1" x14ac:dyDescent="0.2"/>
    <row r="150" s="37" customFormat="1" ht="15" customHeight="1" x14ac:dyDescent="0.2"/>
    <row r="151" s="37" customFormat="1" ht="15" customHeight="1" x14ac:dyDescent="0.2"/>
    <row r="152" s="37" customFormat="1" ht="15" customHeight="1" x14ac:dyDescent="0.2"/>
    <row r="153" s="37" customFormat="1" ht="15" customHeight="1" x14ac:dyDescent="0.2"/>
    <row r="154" s="37" customFormat="1" ht="15" customHeight="1" x14ac:dyDescent="0.2"/>
    <row r="155" s="37" customFormat="1" ht="15" customHeight="1" x14ac:dyDescent="0.2"/>
    <row r="156" s="37" customFormat="1" ht="15" customHeight="1" x14ac:dyDescent="0.2"/>
    <row r="157" s="37" customFormat="1" ht="15" customHeight="1" x14ac:dyDescent="0.2"/>
    <row r="158" s="37" customFormat="1" ht="15" customHeight="1" x14ac:dyDescent="0.2"/>
    <row r="159" s="37" customFormat="1" ht="15" customHeight="1" x14ac:dyDescent="0.2"/>
    <row r="160" s="37" customFormat="1" ht="15" customHeight="1" x14ac:dyDescent="0.2"/>
    <row r="161" s="37" customFormat="1" ht="15" customHeight="1" x14ac:dyDescent="0.2"/>
    <row r="162" s="37" customFormat="1" ht="15" customHeight="1" x14ac:dyDescent="0.2"/>
    <row r="163" s="37" customFormat="1" ht="15" customHeight="1" x14ac:dyDescent="0.2"/>
    <row r="164" s="37" customFormat="1" ht="15" customHeight="1" x14ac:dyDescent="0.2"/>
    <row r="165" s="37" customFormat="1" ht="15" customHeight="1" x14ac:dyDescent="0.2"/>
    <row r="166" s="37" customFormat="1" ht="15" customHeight="1" x14ac:dyDescent="0.2"/>
    <row r="167" s="37" customFormat="1" ht="15" customHeight="1" x14ac:dyDescent="0.2"/>
    <row r="168" s="37" customFormat="1" ht="15" customHeight="1" x14ac:dyDescent="0.2"/>
    <row r="169" s="37" customFormat="1" ht="15" customHeight="1" x14ac:dyDescent="0.2"/>
    <row r="170" s="37" customFormat="1" ht="15" customHeight="1" x14ac:dyDescent="0.2"/>
    <row r="171" s="37" customFormat="1" ht="15" customHeight="1" x14ac:dyDescent="0.2"/>
    <row r="172" s="37" customFormat="1" ht="15" customHeight="1" x14ac:dyDescent="0.2"/>
    <row r="173" s="37" customFormat="1" ht="15" customHeight="1" x14ac:dyDescent="0.2"/>
    <row r="174" s="37" customFormat="1" ht="15" customHeight="1" x14ac:dyDescent="0.2"/>
    <row r="175" s="37" customFormat="1" ht="15" customHeight="1" x14ac:dyDescent="0.2"/>
    <row r="176" s="37" customFormat="1" ht="15" customHeight="1" x14ac:dyDescent="0.2"/>
    <row r="177" s="37" customFormat="1" ht="15" customHeight="1" x14ac:dyDescent="0.2"/>
    <row r="178" s="37" customFormat="1" ht="15" customHeight="1" x14ac:dyDescent="0.2"/>
    <row r="179" s="37" customFormat="1" ht="15" customHeight="1" x14ac:dyDescent="0.2"/>
    <row r="180" s="37" customFormat="1" ht="15" customHeight="1" x14ac:dyDescent="0.2"/>
    <row r="181" s="37" customFormat="1" ht="15" customHeight="1" x14ac:dyDescent="0.2"/>
    <row r="182" s="37" customFormat="1" ht="15" customHeight="1" x14ac:dyDescent="0.2"/>
    <row r="183" s="37" customFormat="1" ht="15" customHeight="1" x14ac:dyDescent="0.2"/>
    <row r="184" s="37" customFormat="1" ht="15" customHeight="1" x14ac:dyDescent="0.2"/>
    <row r="185" s="37" customFormat="1" ht="15" customHeight="1" x14ac:dyDescent="0.2"/>
    <row r="186" s="37" customFormat="1" ht="15" customHeight="1" x14ac:dyDescent="0.2"/>
    <row r="187" s="37" customFormat="1" ht="15" customHeight="1" x14ac:dyDescent="0.2"/>
    <row r="188" s="37" customFormat="1" ht="15" customHeight="1" x14ac:dyDescent="0.2"/>
    <row r="189" s="37" customFormat="1" ht="15" customHeight="1" x14ac:dyDescent="0.2"/>
    <row r="190" s="37" customFormat="1" ht="15" customHeight="1" x14ac:dyDescent="0.2"/>
    <row r="191" s="37" customFormat="1" ht="15" customHeight="1" x14ac:dyDescent="0.2"/>
    <row r="192" s="37" customFormat="1" ht="15" customHeight="1" x14ac:dyDescent="0.2"/>
    <row r="193" s="37" customFormat="1" ht="15" customHeight="1" x14ac:dyDescent="0.2"/>
    <row r="194" s="37" customFormat="1" ht="15" customHeight="1" x14ac:dyDescent="0.2"/>
    <row r="195" s="37" customFormat="1" ht="15" customHeight="1" x14ac:dyDescent="0.2"/>
    <row r="196" s="37" customFormat="1" ht="15" customHeight="1" x14ac:dyDescent="0.2"/>
    <row r="197" s="37" customFormat="1" ht="15" customHeight="1" x14ac:dyDescent="0.2"/>
    <row r="198" s="37" customFormat="1" ht="15" customHeight="1" x14ac:dyDescent="0.2"/>
    <row r="199" s="37" customFormat="1" ht="15" customHeight="1" x14ac:dyDescent="0.2"/>
    <row r="200" s="37" customFormat="1" ht="15" customHeight="1" x14ac:dyDescent="0.2"/>
    <row r="201" s="37" customFormat="1" ht="15" customHeight="1" x14ac:dyDescent="0.2"/>
    <row r="202" s="37" customFormat="1" ht="15" customHeight="1" x14ac:dyDescent="0.2"/>
    <row r="203" s="37" customFormat="1" ht="15" customHeight="1" x14ac:dyDescent="0.2"/>
    <row r="204" s="37" customFormat="1" ht="15" customHeight="1" x14ac:dyDescent="0.2"/>
    <row r="205" s="37" customFormat="1" ht="15" customHeight="1" x14ac:dyDescent="0.2"/>
    <row r="206" s="37" customFormat="1" ht="15" customHeight="1" x14ac:dyDescent="0.2"/>
    <row r="207" s="37" customFormat="1" ht="15" customHeight="1" x14ac:dyDescent="0.2"/>
    <row r="208" s="37" customFormat="1" ht="15" customHeight="1" x14ac:dyDescent="0.2"/>
    <row r="209" s="37" customFormat="1" ht="15" customHeight="1" x14ac:dyDescent="0.2"/>
    <row r="210" s="37" customFormat="1" ht="15" customHeight="1" x14ac:dyDescent="0.2"/>
    <row r="211" s="37" customFormat="1" ht="15" customHeight="1" x14ac:dyDescent="0.2"/>
    <row r="212" s="37" customFormat="1" ht="15" customHeight="1" x14ac:dyDescent="0.2"/>
    <row r="213" s="37" customFormat="1" ht="15" customHeight="1" x14ac:dyDescent="0.2"/>
    <row r="214" s="37" customFormat="1" ht="15" customHeight="1" x14ac:dyDescent="0.2"/>
    <row r="215" s="37" customFormat="1" ht="15" customHeight="1" x14ac:dyDescent="0.2"/>
    <row r="216" s="37" customFormat="1" ht="15" customHeight="1" x14ac:dyDescent="0.2"/>
    <row r="217" s="37" customFormat="1" ht="15" customHeight="1" x14ac:dyDescent="0.2"/>
    <row r="218" s="37" customFormat="1" ht="15" customHeight="1" x14ac:dyDescent="0.2"/>
    <row r="219" s="37" customFormat="1" ht="15" customHeight="1" x14ac:dyDescent="0.2"/>
    <row r="220" s="37" customFormat="1" ht="15" customHeight="1" x14ac:dyDescent="0.2"/>
    <row r="221" s="37" customFormat="1" ht="15" customHeight="1" x14ac:dyDescent="0.2"/>
    <row r="222" s="37" customFormat="1" ht="15" customHeight="1" x14ac:dyDescent="0.2"/>
    <row r="223" s="37" customFormat="1" ht="15" customHeight="1" x14ac:dyDescent="0.2"/>
    <row r="224" s="37" customFormat="1" ht="15" customHeight="1" x14ac:dyDescent="0.2"/>
    <row r="225" s="37" customFormat="1" ht="15" customHeight="1" x14ac:dyDescent="0.2"/>
    <row r="226" s="37" customFormat="1" ht="15" customHeight="1" x14ac:dyDescent="0.2"/>
    <row r="227" s="37" customFormat="1" ht="15" customHeight="1" x14ac:dyDescent="0.2"/>
    <row r="228" s="37" customFormat="1" ht="15" customHeight="1" x14ac:dyDescent="0.2"/>
    <row r="229" s="37" customFormat="1" ht="15" customHeight="1" x14ac:dyDescent="0.2"/>
    <row r="230" s="37" customFormat="1" ht="15" customHeight="1" x14ac:dyDescent="0.2"/>
    <row r="231" s="37" customFormat="1" ht="15" customHeight="1" x14ac:dyDescent="0.2"/>
    <row r="232" s="37" customFormat="1" ht="15" customHeight="1" x14ac:dyDescent="0.2"/>
    <row r="233" s="37" customFormat="1" ht="15" customHeight="1" x14ac:dyDescent="0.2"/>
    <row r="234" s="37" customFormat="1" ht="15" customHeight="1" x14ac:dyDescent="0.2"/>
    <row r="235" s="37" customFormat="1" ht="15" customHeight="1" x14ac:dyDescent="0.2"/>
    <row r="236" s="37" customFormat="1" ht="15" customHeight="1" x14ac:dyDescent="0.2"/>
    <row r="237" s="37" customFormat="1" ht="15" customHeight="1" x14ac:dyDescent="0.2"/>
    <row r="238" s="37" customFormat="1" ht="15" customHeight="1" x14ac:dyDescent="0.2"/>
    <row r="239" s="37" customFormat="1" ht="15" customHeight="1" x14ac:dyDescent="0.2"/>
    <row r="240" s="37" customFormat="1" ht="15" customHeight="1" x14ac:dyDescent="0.2"/>
    <row r="241" s="37" customFormat="1" ht="15" customHeight="1" x14ac:dyDescent="0.2"/>
    <row r="242" s="37" customFormat="1" ht="15" customHeight="1" x14ac:dyDescent="0.2"/>
    <row r="243" s="37" customFormat="1" ht="15" customHeight="1" x14ac:dyDescent="0.2"/>
    <row r="244" s="37" customFormat="1" ht="15" customHeight="1" x14ac:dyDescent="0.2"/>
    <row r="245" s="37" customFormat="1" ht="15" customHeight="1" x14ac:dyDescent="0.2"/>
    <row r="246" s="37" customFormat="1" ht="15" customHeight="1" x14ac:dyDescent="0.2"/>
    <row r="247" s="37" customFormat="1" ht="15" customHeight="1" x14ac:dyDescent="0.2"/>
    <row r="248" s="37" customFormat="1" ht="15" customHeight="1" x14ac:dyDescent="0.2"/>
    <row r="249" s="37" customFormat="1" ht="15" customHeight="1" x14ac:dyDescent="0.2"/>
    <row r="250" s="37" customFormat="1" ht="15" customHeight="1" x14ac:dyDescent="0.2"/>
    <row r="251" s="37" customFormat="1" ht="15" customHeight="1" x14ac:dyDescent="0.2"/>
    <row r="252" s="37" customFormat="1" ht="15" customHeight="1" x14ac:dyDescent="0.2"/>
    <row r="253" s="37" customFormat="1" ht="15" customHeight="1" x14ac:dyDescent="0.2"/>
    <row r="254" s="37" customFormat="1" ht="15" customHeight="1" x14ac:dyDescent="0.2"/>
    <row r="255" s="37" customFormat="1" ht="15" customHeight="1" x14ac:dyDescent="0.2"/>
    <row r="256" s="37" customFormat="1" ht="15" customHeight="1" x14ac:dyDescent="0.2"/>
    <row r="257" s="37" customFormat="1" ht="15" customHeight="1" x14ac:dyDescent="0.2"/>
    <row r="258" s="37" customFormat="1" ht="15" customHeight="1" x14ac:dyDescent="0.2"/>
    <row r="259" s="37" customFormat="1" ht="15" customHeight="1" x14ac:dyDescent="0.2"/>
    <row r="260" s="37" customFormat="1" ht="15" customHeight="1" x14ac:dyDescent="0.2"/>
    <row r="261" s="37" customFormat="1" ht="15" customHeight="1" x14ac:dyDescent="0.2"/>
    <row r="262" s="37" customFormat="1" ht="15" customHeight="1" x14ac:dyDescent="0.2"/>
    <row r="263" s="37" customFormat="1" ht="15" customHeight="1" x14ac:dyDescent="0.2"/>
    <row r="264" s="37" customFormat="1" ht="15" customHeight="1" x14ac:dyDescent="0.2"/>
    <row r="265" s="37" customFormat="1" ht="15" customHeight="1" x14ac:dyDescent="0.2"/>
    <row r="266" s="37" customFormat="1" ht="15" customHeight="1" x14ac:dyDescent="0.2"/>
    <row r="267" s="37" customFormat="1" ht="15" customHeight="1" x14ac:dyDescent="0.2"/>
    <row r="268" s="37" customFormat="1" ht="15" customHeight="1" x14ac:dyDescent="0.2"/>
    <row r="269" s="37" customFormat="1" ht="15" customHeight="1" x14ac:dyDescent="0.2"/>
    <row r="270" s="37" customFormat="1" ht="15" customHeight="1" x14ac:dyDescent="0.2"/>
    <row r="271" s="37" customFormat="1" ht="15" customHeight="1" x14ac:dyDescent="0.2"/>
    <row r="272" s="37" customFormat="1" ht="15" customHeight="1" x14ac:dyDescent="0.2"/>
    <row r="273" s="37" customFormat="1" ht="15" customHeight="1" x14ac:dyDescent="0.2"/>
    <row r="274" s="37" customFormat="1" ht="15" customHeight="1" x14ac:dyDescent="0.2"/>
    <row r="275" s="37" customFormat="1" ht="15" customHeight="1" x14ac:dyDescent="0.2"/>
    <row r="276" s="37" customFormat="1" ht="15" customHeight="1" x14ac:dyDescent="0.2"/>
    <row r="277" s="37" customFormat="1" ht="15" customHeight="1" x14ac:dyDescent="0.2"/>
    <row r="278" s="37" customFormat="1" ht="15" customHeight="1" x14ac:dyDescent="0.2"/>
    <row r="279" s="37" customFormat="1" ht="15" customHeight="1" x14ac:dyDescent="0.2"/>
    <row r="280" s="37" customFormat="1" ht="15" customHeight="1" x14ac:dyDescent="0.2"/>
    <row r="281" s="37" customFormat="1" ht="15" customHeight="1" x14ac:dyDescent="0.2"/>
    <row r="282" s="37" customFormat="1" ht="15" customHeight="1" x14ac:dyDescent="0.2"/>
    <row r="283" s="37" customFormat="1" ht="15" customHeight="1" x14ac:dyDescent="0.2"/>
    <row r="284" s="37" customFormat="1" ht="15" customHeight="1" x14ac:dyDescent="0.2"/>
    <row r="285" s="37" customFormat="1" ht="15" customHeight="1" x14ac:dyDescent="0.2"/>
    <row r="286" s="37" customFormat="1" ht="15" customHeight="1" x14ac:dyDescent="0.2"/>
    <row r="287" s="37" customFormat="1" ht="15" customHeight="1" x14ac:dyDescent="0.2"/>
    <row r="288" s="37" customFormat="1" ht="15" customHeight="1" x14ac:dyDescent="0.2"/>
    <row r="289" s="37" customFormat="1" ht="15" customHeight="1" x14ac:dyDescent="0.2"/>
    <row r="290" s="37" customFormat="1" ht="15" customHeight="1" x14ac:dyDescent="0.2"/>
    <row r="291" s="37" customFormat="1" ht="15" customHeight="1" x14ac:dyDescent="0.2"/>
    <row r="292" s="37" customFormat="1" ht="15" customHeight="1" x14ac:dyDescent="0.2"/>
    <row r="293" s="37" customFormat="1" ht="15" customHeight="1" x14ac:dyDescent="0.2"/>
    <row r="294" s="37" customFormat="1" ht="15" customHeight="1" x14ac:dyDescent="0.2"/>
    <row r="295" s="37" customFormat="1" ht="15" customHeight="1" x14ac:dyDescent="0.2"/>
    <row r="296" s="37" customFormat="1" ht="15" customHeight="1" x14ac:dyDescent="0.2"/>
    <row r="297" s="37" customFormat="1" ht="15" customHeight="1" x14ac:dyDescent="0.2"/>
    <row r="298" s="37" customFormat="1" ht="15" customHeight="1" x14ac:dyDescent="0.2"/>
    <row r="299" s="37" customFormat="1" ht="15" customHeight="1" x14ac:dyDescent="0.2"/>
    <row r="300" s="37" customFormat="1" ht="15" customHeight="1" x14ac:dyDescent="0.2"/>
    <row r="301" s="37" customFormat="1" ht="15" customHeight="1" x14ac:dyDescent="0.2"/>
    <row r="302" s="37" customFormat="1" ht="15" customHeight="1" x14ac:dyDescent="0.2"/>
    <row r="303" s="37" customFormat="1" ht="15" customHeight="1" x14ac:dyDescent="0.2"/>
    <row r="304" s="37" customFormat="1" ht="15" customHeight="1" x14ac:dyDescent="0.2"/>
    <row r="305" s="37" customFormat="1" ht="15" customHeight="1" x14ac:dyDescent="0.2"/>
    <row r="306" s="37" customFormat="1" ht="15" customHeight="1" x14ac:dyDescent="0.2"/>
    <row r="307" s="37" customFormat="1" ht="15" customHeight="1" x14ac:dyDescent="0.2"/>
    <row r="308" s="37" customFormat="1" ht="15" customHeight="1" x14ac:dyDescent="0.2"/>
    <row r="309" s="37" customFormat="1" ht="15" customHeight="1" x14ac:dyDescent="0.2"/>
    <row r="310" s="37" customFormat="1" ht="15" customHeight="1" x14ac:dyDescent="0.2"/>
    <row r="311" s="37" customFormat="1" ht="15" customHeight="1" x14ac:dyDescent="0.2"/>
    <row r="312" s="37" customFormat="1" ht="15" customHeight="1" x14ac:dyDescent="0.2"/>
    <row r="313" s="37" customFormat="1" ht="15" customHeight="1" x14ac:dyDescent="0.2"/>
    <row r="314" s="37" customFormat="1" ht="15" customHeight="1" x14ac:dyDescent="0.2"/>
    <row r="315" s="37" customFormat="1" ht="15" customHeight="1" x14ac:dyDescent="0.2"/>
    <row r="316" s="37" customFormat="1" ht="15" customHeight="1" x14ac:dyDescent="0.2"/>
    <row r="317" s="37" customFormat="1" ht="15" customHeight="1" x14ac:dyDescent="0.2"/>
    <row r="318" s="37" customFormat="1" ht="15" customHeight="1" x14ac:dyDescent="0.2"/>
    <row r="319" s="37" customFormat="1" ht="15" customHeight="1" x14ac:dyDescent="0.2"/>
    <row r="320" s="37" customFormat="1" ht="15" customHeight="1" x14ac:dyDescent="0.2"/>
    <row r="321" s="37" customFormat="1" ht="15" customHeight="1" x14ac:dyDescent="0.2"/>
    <row r="322" s="37" customFormat="1" ht="15" customHeight="1" x14ac:dyDescent="0.2"/>
    <row r="323" s="37" customFormat="1" ht="15" customHeight="1" x14ac:dyDescent="0.2"/>
    <row r="324" s="37" customFormat="1" ht="15" customHeight="1" x14ac:dyDescent="0.2"/>
    <row r="325" s="37" customFormat="1" ht="15" customHeight="1" x14ac:dyDescent="0.2"/>
    <row r="326" s="37" customFormat="1" ht="15" customHeight="1" x14ac:dyDescent="0.2"/>
    <row r="327" s="37" customFormat="1" ht="15" customHeight="1" x14ac:dyDescent="0.2"/>
    <row r="328" s="37" customFormat="1" ht="15" customHeight="1" x14ac:dyDescent="0.2"/>
    <row r="329" s="37" customFormat="1" ht="15" customHeight="1" x14ac:dyDescent="0.2"/>
    <row r="330" s="37" customFormat="1" ht="15" customHeight="1" x14ac:dyDescent="0.2"/>
    <row r="331" s="37" customFormat="1" ht="15" customHeight="1" x14ac:dyDescent="0.2"/>
    <row r="332" s="37" customFormat="1" ht="15" customHeight="1" x14ac:dyDescent="0.2"/>
    <row r="333" s="37" customFormat="1" ht="15" customHeight="1" x14ac:dyDescent="0.2"/>
    <row r="334" s="37" customFormat="1" ht="15" customHeight="1" x14ac:dyDescent="0.2"/>
    <row r="335" s="37" customFormat="1" ht="15" customHeight="1" x14ac:dyDescent="0.2"/>
    <row r="336" s="37" customFormat="1" ht="15" customHeight="1" x14ac:dyDescent="0.2"/>
    <row r="337" s="37" customFormat="1" ht="15" customHeight="1" x14ac:dyDescent="0.2"/>
    <row r="338" s="37" customFormat="1" ht="15" customHeight="1" x14ac:dyDescent="0.2"/>
    <row r="339" s="37" customFormat="1" ht="15" customHeight="1" x14ac:dyDescent="0.2"/>
    <row r="340" s="37" customFormat="1" ht="15" customHeight="1" x14ac:dyDescent="0.2"/>
    <row r="341" s="37" customFormat="1" ht="15" customHeight="1" x14ac:dyDescent="0.2"/>
    <row r="342" s="37" customFormat="1" ht="15" customHeight="1" x14ac:dyDescent="0.2"/>
    <row r="343" s="37" customFormat="1" ht="15" customHeight="1" x14ac:dyDescent="0.2"/>
    <row r="344" s="37" customFormat="1" ht="15" customHeight="1" x14ac:dyDescent="0.2"/>
    <row r="345" s="37" customFormat="1" ht="15" customHeight="1" x14ac:dyDescent="0.2"/>
    <row r="346" s="37" customFormat="1" ht="15" customHeight="1" x14ac:dyDescent="0.2"/>
    <row r="347" s="37" customFormat="1" ht="15" customHeight="1" x14ac:dyDescent="0.2"/>
    <row r="348" s="37" customFormat="1" ht="15" customHeight="1" x14ac:dyDescent="0.2"/>
    <row r="349" s="37" customFormat="1" ht="15" customHeight="1" x14ac:dyDescent="0.2"/>
    <row r="350" s="37" customFormat="1" ht="15" customHeight="1" x14ac:dyDescent="0.2"/>
    <row r="351" s="37" customFormat="1" ht="15" customHeight="1" x14ac:dyDescent="0.2"/>
    <row r="352" s="37" customFormat="1" ht="15" customHeight="1" x14ac:dyDescent="0.2"/>
    <row r="353" s="37" customFormat="1" ht="15" customHeight="1" x14ac:dyDescent="0.2"/>
    <row r="354" s="37" customFormat="1" ht="15" customHeight="1" x14ac:dyDescent="0.2"/>
    <row r="355" s="37" customFormat="1" ht="15" customHeight="1" x14ac:dyDescent="0.2"/>
    <row r="356" s="37" customFormat="1" ht="15" customHeight="1" x14ac:dyDescent="0.2"/>
    <row r="357" s="37" customFormat="1" ht="15" customHeight="1" x14ac:dyDescent="0.2"/>
    <row r="358" s="37" customFormat="1" ht="15" customHeight="1" x14ac:dyDescent="0.2"/>
    <row r="359" s="37" customFormat="1" ht="15" customHeight="1" x14ac:dyDescent="0.2"/>
    <row r="360" s="37" customFormat="1" ht="15" customHeight="1" x14ac:dyDescent="0.2"/>
    <row r="361" s="37" customFormat="1" ht="15" customHeight="1" x14ac:dyDescent="0.2"/>
    <row r="362" s="37" customFormat="1" ht="15" customHeight="1" x14ac:dyDescent="0.2"/>
    <row r="363" s="37" customFormat="1" ht="15" customHeight="1" x14ac:dyDescent="0.2"/>
    <row r="364" s="37" customFormat="1" ht="15" customHeight="1" x14ac:dyDescent="0.2"/>
    <row r="365" s="37" customFormat="1" ht="15" customHeight="1" x14ac:dyDescent="0.2"/>
    <row r="366" s="37" customFormat="1" ht="15" customHeight="1" x14ac:dyDescent="0.2"/>
    <row r="367" s="37" customFormat="1" ht="15" customHeight="1" x14ac:dyDescent="0.2"/>
    <row r="368" s="37" customFormat="1" ht="15" customHeight="1" x14ac:dyDescent="0.2"/>
    <row r="369" s="37" customFormat="1" ht="15" customHeight="1" x14ac:dyDescent="0.2"/>
    <row r="370" s="37" customFormat="1" ht="15" customHeight="1" x14ac:dyDescent="0.2"/>
    <row r="371" s="37" customFormat="1" ht="15" customHeight="1" x14ac:dyDescent="0.2"/>
    <row r="372" s="37" customFormat="1" ht="15" customHeight="1" x14ac:dyDescent="0.2"/>
    <row r="373" s="37" customFormat="1" ht="15" customHeight="1" x14ac:dyDescent="0.2"/>
    <row r="374" s="37" customFormat="1" ht="15" customHeight="1" x14ac:dyDescent="0.2"/>
    <row r="375" s="37" customFormat="1" ht="15" customHeight="1" x14ac:dyDescent="0.2"/>
    <row r="376" s="37" customFormat="1" ht="15" customHeight="1" x14ac:dyDescent="0.2"/>
    <row r="377" s="37" customFormat="1" ht="15" customHeight="1" x14ac:dyDescent="0.2"/>
    <row r="378" s="37" customFormat="1" ht="15" customHeight="1" x14ac:dyDescent="0.2"/>
    <row r="379" s="37" customFormat="1" ht="15" customHeight="1" x14ac:dyDescent="0.2"/>
    <row r="380" s="37" customFormat="1" ht="15" customHeight="1" x14ac:dyDescent="0.2"/>
    <row r="381" s="37" customFormat="1" ht="15" customHeight="1" x14ac:dyDescent="0.2"/>
    <row r="382" s="37" customFormat="1" ht="15" customHeight="1" x14ac:dyDescent="0.2"/>
    <row r="383" s="37" customFormat="1" ht="15" customHeight="1" x14ac:dyDescent="0.2"/>
    <row r="384" s="37" customFormat="1" ht="15" customHeight="1" x14ac:dyDescent="0.2"/>
    <row r="385" s="37" customFormat="1" ht="15" customHeight="1" x14ac:dyDescent="0.2"/>
    <row r="386" s="37" customFormat="1" ht="15" customHeight="1" x14ac:dyDescent="0.2"/>
    <row r="387" s="37" customFormat="1" ht="15" customHeight="1" x14ac:dyDescent="0.2"/>
    <row r="388" s="37" customFormat="1" ht="15" customHeight="1" x14ac:dyDescent="0.2"/>
    <row r="389" s="37" customFormat="1" ht="15" customHeight="1" x14ac:dyDescent="0.2"/>
    <row r="390" s="37" customFormat="1" ht="15" customHeight="1" x14ac:dyDescent="0.2"/>
    <row r="391" s="37" customFormat="1" ht="15" customHeight="1" x14ac:dyDescent="0.2"/>
    <row r="392" s="37" customFormat="1" ht="15" customHeight="1" x14ac:dyDescent="0.2"/>
    <row r="393" s="37" customFormat="1" ht="15" customHeight="1" x14ac:dyDescent="0.2"/>
    <row r="394" s="37" customFormat="1" ht="15" customHeight="1" x14ac:dyDescent="0.2"/>
    <row r="395" s="37" customFormat="1" ht="15" customHeight="1" x14ac:dyDescent="0.2"/>
    <row r="396" s="37" customFormat="1" ht="15" customHeight="1" x14ac:dyDescent="0.2"/>
    <row r="397" s="37" customFormat="1" ht="15" customHeight="1" x14ac:dyDescent="0.2"/>
    <row r="398" s="37" customFormat="1" ht="15" customHeight="1" x14ac:dyDescent="0.2"/>
    <row r="399" s="37" customFormat="1" ht="15" customHeight="1" x14ac:dyDescent="0.2"/>
    <row r="400" s="37" customFormat="1" ht="15" customHeight="1" x14ac:dyDescent="0.2"/>
    <row r="401" s="37" customFormat="1" ht="15" customHeight="1" x14ac:dyDescent="0.2"/>
    <row r="402" s="37" customFormat="1" ht="15" customHeight="1" x14ac:dyDescent="0.2"/>
    <row r="403" s="37" customFormat="1" ht="15" customHeight="1" x14ac:dyDescent="0.2"/>
    <row r="404" s="37" customFormat="1" ht="15" customHeight="1" x14ac:dyDescent="0.2"/>
    <row r="405" s="37" customFormat="1" ht="15" customHeight="1" x14ac:dyDescent="0.2"/>
    <row r="406" s="37" customFormat="1" ht="15" customHeight="1" x14ac:dyDescent="0.2"/>
    <row r="407" s="37" customFormat="1" ht="15" customHeight="1" x14ac:dyDescent="0.2"/>
    <row r="408" s="37" customFormat="1" ht="15" customHeight="1" x14ac:dyDescent="0.2"/>
    <row r="409" s="37" customFormat="1" ht="15" customHeight="1" x14ac:dyDescent="0.2"/>
    <row r="410" s="37" customFormat="1" ht="15" customHeight="1" x14ac:dyDescent="0.2"/>
    <row r="411" s="37" customFormat="1" ht="15" customHeight="1" x14ac:dyDescent="0.2"/>
    <row r="412" s="37" customFormat="1" ht="15" customHeight="1" x14ac:dyDescent="0.2"/>
    <row r="413" s="37" customFormat="1" ht="15" customHeight="1" x14ac:dyDescent="0.2"/>
    <row r="414" s="37" customFormat="1" ht="15" customHeight="1" x14ac:dyDescent="0.2"/>
    <row r="415" s="37" customFormat="1" ht="15" customHeight="1" x14ac:dyDescent="0.2"/>
    <row r="416" s="37" customFormat="1" ht="15" customHeight="1" x14ac:dyDescent="0.2"/>
    <row r="417" s="37" customFormat="1" ht="15" customHeight="1" x14ac:dyDescent="0.2"/>
    <row r="418" s="37" customFormat="1" ht="15" customHeight="1" x14ac:dyDescent="0.2"/>
    <row r="419" s="37" customFormat="1" ht="15" customHeight="1" x14ac:dyDescent="0.2"/>
    <row r="420" s="37" customFormat="1" ht="15" customHeight="1" x14ac:dyDescent="0.2"/>
    <row r="421" s="37" customFormat="1" ht="15" customHeight="1" x14ac:dyDescent="0.2"/>
    <row r="422" s="37" customFormat="1" ht="15" customHeight="1" x14ac:dyDescent="0.2"/>
    <row r="423" s="37" customFormat="1" ht="15" customHeight="1" x14ac:dyDescent="0.2"/>
    <row r="424" s="37" customFormat="1" ht="15" customHeight="1" x14ac:dyDescent="0.2"/>
    <row r="425" s="37" customFormat="1" ht="15" customHeight="1" x14ac:dyDescent="0.2"/>
    <row r="426" s="37" customFormat="1" ht="15" customHeight="1" x14ac:dyDescent="0.2"/>
    <row r="427" s="37" customFormat="1" ht="15" customHeight="1" x14ac:dyDescent="0.2"/>
    <row r="428" s="37" customFormat="1" ht="15" customHeight="1" x14ac:dyDescent="0.2"/>
    <row r="429" s="37" customFormat="1" ht="15" customHeight="1" x14ac:dyDescent="0.2"/>
    <row r="430" s="37" customFormat="1" ht="15" customHeight="1" x14ac:dyDescent="0.2"/>
    <row r="431" s="37" customFormat="1" ht="15" customHeight="1" x14ac:dyDescent="0.2"/>
    <row r="432" s="37" customFormat="1" ht="15" customHeight="1" x14ac:dyDescent="0.2"/>
    <row r="433" s="37" customFormat="1" ht="15" customHeight="1" x14ac:dyDescent="0.2"/>
    <row r="434" s="37" customFormat="1" ht="15" customHeight="1" x14ac:dyDescent="0.2"/>
    <row r="435" s="37" customFormat="1" ht="15" customHeight="1" x14ac:dyDescent="0.2"/>
    <row r="436" s="37" customFormat="1" ht="15" customHeight="1" x14ac:dyDescent="0.2"/>
    <row r="437" s="37" customFormat="1" ht="15" customHeight="1" x14ac:dyDescent="0.2"/>
    <row r="438" s="37" customFormat="1" ht="15" customHeight="1" x14ac:dyDescent="0.2"/>
    <row r="439" s="37" customFormat="1" ht="15" customHeight="1" x14ac:dyDescent="0.2"/>
    <row r="440" s="37" customFormat="1" ht="15" customHeight="1" x14ac:dyDescent="0.2"/>
    <row r="441" s="37" customFormat="1" ht="15" customHeight="1" x14ac:dyDescent="0.2"/>
    <row r="442" s="37" customFormat="1" ht="15" customHeight="1" x14ac:dyDescent="0.2"/>
    <row r="443" s="37" customFormat="1" ht="15" customHeight="1" x14ac:dyDescent="0.2"/>
    <row r="444" s="37" customFormat="1" ht="15" customHeight="1" x14ac:dyDescent="0.2"/>
    <row r="445" s="37" customFormat="1" ht="15" customHeight="1" x14ac:dyDescent="0.2"/>
    <row r="446" s="37" customFormat="1" ht="15" customHeight="1" x14ac:dyDescent="0.2"/>
    <row r="447" s="37" customFormat="1" ht="15" customHeight="1" x14ac:dyDescent="0.2"/>
    <row r="448" s="37" customFormat="1" ht="15" customHeight="1" x14ac:dyDescent="0.2"/>
    <row r="449" s="37" customFormat="1" ht="15" customHeight="1" x14ac:dyDescent="0.2"/>
    <row r="450" s="37" customFormat="1" ht="15" customHeight="1" x14ac:dyDescent="0.2"/>
    <row r="451" s="37" customFormat="1" ht="15" customHeight="1" x14ac:dyDescent="0.2"/>
    <row r="452" s="37" customFormat="1" ht="15" customHeight="1" x14ac:dyDescent="0.2"/>
    <row r="453" s="37" customFormat="1" ht="15" customHeight="1" x14ac:dyDescent="0.2"/>
    <row r="454" s="37" customFormat="1" ht="15" customHeight="1" x14ac:dyDescent="0.2"/>
    <row r="455" s="37" customFormat="1" ht="15" customHeight="1" x14ac:dyDescent="0.2"/>
    <row r="456" s="37" customFormat="1" ht="15" customHeight="1" x14ac:dyDescent="0.2"/>
    <row r="457" s="37" customFormat="1" ht="15" customHeight="1" x14ac:dyDescent="0.2"/>
    <row r="458" s="37" customFormat="1" ht="15" customHeight="1" x14ac:dyDescent="0.2"/>
    <row r="459" s="37" customFormat="1" ht="15" customHeight="1" x14ac:dyDescent="0.2"/>
    <row r="460" s="37" customFormat="1" ht="15" customHeight="1" x14ac:dyDescent="0.2"/>
    <row r="461" s="37" customFormat="1" ht="15" customHeight="1" x14ac:dyDescent="0.2"/>
    <row r="462" s="37" customFormat="1" ht="15" customHeight="1" x14ac:dyDescent="0.2"/>
    <row r="463" s="37" customFormat="1" ht="15" customHeight="1" x14ac:dyDescent="0.2"/>
    <row r="464" s="37" customFormat="1" ht="15" customHeight="1" x14ac:dyDescent="0.2"/>
    <row r="465" s="37" customFormat="1" ht="15" customHeight="1" x14ac:dyDescent="0.2"/>
    <row r="466" s="37" customFormat="1" ht="15" customHeight="1" x14ac:dyDescent="0.2"/>
    <row r="467" s="37" customFormat="1" ht="15" customHeight="1" x14ac:dyDescent="0.2"/>
    <row r="468" s="37" customFormat="1" ht="15" customHeight="1" x14ac:dyDescent="0.2"/>
    <row r="469" s="37" customFormat="1" ht="15" customHeight="1" x14ac:dyDescent="0.2"/>
    <row r="470" s="37" customFormat="1" ht="15" customHeight="1" x14ac:dyDescent="0.2"/>
    <row r="471" s="37" customFormat="1" ht="15" customHeight="1" x14ac:dyDescent="0.2"/>
    <row r="472" s="37" customFormat="1" ht="15" customHeight="1" x14ac:dyDescent="0.2"/>
    <row r="473" s="37" customFormat="1" ht="15" customHeight="1" x14ac:dyDescent="0.2"/>
    <row r="474" s="37" customFormat="1" ht="15" customHeight="1" x14ac:dyDescent="0.2"/>
    <row r="475" s="37" customFormat="1" ht="15" customHeight="1" x14ac:dyDescent="0.2"/>
    <row r="476" s="37" customFormat="1" ht="15" customHeight="1" x14ac:dyDescent="0.2"/>
    <row r="477" s="37" customFormat="1" ht="15" customHeight="1" x14ac:dyDescent="0.2"/>
    <row r="478" s="37" customFormat="1" ht="15" customHeight="1" x14ac:dyDescent="0.2"/>
    <row r="479" s="37" customFormat="1" ht="15" customHeight="1" x14ac:dyDescent="0.2"/>
    <row r="480" s="37" customFormat="1" ht="15" customHeight="1" x14ac:dyDescent="0.2"/>
    <row r="481" s="37" customFormat="1" ht="15" customHeight="1" x14ac:dyDescent="0.2"/>
    <row r="482" s="37" customFormat="1" ht="15" customHeight="1" x14ac:dyDescent="0.2"/>
    <row r="483" s="37" customFormat="1" ht="15" customHeight="1" x14ac:dyDescent="0.2"/>
    <row r="484" s="37" customFormat="1" ht="15" customHeight="1" x14ac:dyDescent="0.2"/>
    <row r="485" s="37" customFormat="1" ht="15" customHeight="1" x14ac:dyDescent="0.2"/>
    <row r="486" s="37" customFormat="1" ht="15" customHeight="1" x14ac:dyDescent="0.2"/>
    <row r="487" s="37" customFormat="1" ht="15" customHeight="1" x14ac:dyDescent="0.2"/>
    <row r="488" s="37" customFormat="1" ht="15" customHeight="1" x14ac:dyDescent="0.2"/>
    <row r="489" s="37" customFormat="1" ht="15" customHeight="1" x14ac:dyDescent="0.2"/>
    <row r="490" s="37" customFormat="1" ht="15" customHeight="1" x14ac:dyDescent="0.2"/>
    <row r="491" s="37" customFormat="1" ht="15" customHeight="1" x14ac:dyDescent="0.2"/>
    <row r="492" s="37" customFormat="1" ht="15" customHeight="1" x14ac:dyDescent="0.2"/>
    <row r="493" s="37" customFormat="1" ht="15" customHeight="1" x14ac:dyDescent="0.2"/>
    <row r="494" s="37" customFormat="1" ht="15" customHeight="1" x14ac:dyDescent="0.2"/>
    <row r="495" s="37" customFormat="1" ht="15" customHeight="1" x14ac:dyDescent="0.2"/>
    <row r="496" s="37" customFormat="1" ht="15" customHeight="1" x14ac:dyDescent="0.2"/>
    <row r="497" s="37" customFormat="1" ht="15" customHeight="1" x14ac:dyDescent="0.2"/>
    <row r="498" s="37" customFormat="1" ht="15" customHeight="1" x14ac:dyDescent="0.2"/>
    <row r="499" s="37" customFormat="1" ht="15" customHeight="1" x14ac:dyDescent="0.2"/>
    <row r="500" s="37" customFormat="1" ht="15" customHeight="1" x14ac:dyDescent="0.2"/>
    <row r="501" s="37" customFormat="1" ht="15" customHeight="1" x14ac:dyDescent="0.2"/>
    <row r="502" s="37" customFormat="1" ht="15" customHeight="1" x14ac:dyDescent="0.2"/>
    <row r="503" s="37" customFormat="1" ht="15" customHeight="1" x14ac:dyDescent="0.2"/>
    <row r="504" s="37" customFormat="1" ht="15" customHeight="1" x14ac:dyDescent="0.2"/>
    <row r="505" s="37" customFormat="1" ht="15" customHeight="1" x14ac:dyDescent="0.2"/>
    <row r="506" s="37" customFormat="1" ht="15" customHeight="1" x14ac:dyDescent="0.2"/>
    <row r="507" s="37" customFormat="1" ht="15" customHeight="1" x14ac:dyDescent="0.2"/>
    <row r="508" s="37" customFormat="1" ht="15" customHeight="1" x14ac:dyDescent="0.2"/>
    <row r="509" s="37" customFormat="1" ht="15" customHeight="1" x14ac:dyDescent="0.2"/>
    <row r="510" s="37" customFormat="1" ht="15" customHeight="1" x14ac:dyDescent="0.2"/>
    <row r="511" s="37" customFormat="1" ht="15" customHeight="1" x14ac:dyDescent="0.2"/>
    <row r="512" s="37" customFormat="1" ht="15" customHeight="1" x14ac:dyDescent="0.2"/>
    <row r="513" s="37" customFormat="1" ht="15" customHeight="1" x14ac:dyDescent="0.2"/>
    <row r="514" s="37" customFormat="1" ht="15" customHeight="1" x14ac:dyDescent="0.2"/>
    <row r="515" s="37" customFormat="1" ht="15" customHeight="1" x14ac:dyDescent="0.2"/>
    <row r="516" s="37" customFormat="1" ht="15" customHeight="1" x14ac:dyDescent="0.2"/>
    <row r="517" s="37" customFormat="1" ht="15" customHeight="1" x14ac:dyDescent="0.2"/>
    <row r="518" s="37" customFormat="1" ht="15" customHeight="1" x14ac:dyDescent="0.2"/>
    <row r="519" s="37" customFormat="1" ht="15" customHeight="1" x14ac:dyDescent="0.2"/>
    <row r="520" s="37" customFormat="1" ht="15" customHeight="1" x14ac:dyDescent="0.2"/>
    <row r="521" s="37" customFormat="1" ht="15" customHeight="1" x14ac:dyDescent="0.2"/>
    <row r="522" s="37" customFormat="1" ht="15" customHeight="1" x14ac:dyDescent="0.2"/>
    <row r="523" s="37" customFormat="1" ht="15" customHeight="1" x14ac:dyDescent="0.2"/>
    <row r="524" s="37" customFormat="1" ht="15" customHeight="1" x14ac:dyDescent="0.2"/>
    <row r="525" s="37" customFormat="1" ht="15" customHeight="1" x14ac:dyDescent="0.2"/>
    <row r="526" s="37" customFormat="1" ht="15" customHeight="1" x14ac:dyDescent="0.2"/>
    <row r="527" s="37" customFormat="1" ht="15" customHeight="1" x14ac:dyDescent="0.2"/>
    <row r="528" s="37" customFormat="1" ht="15" customHeight="1" x14ac:dyDescent="0.2"/>
    <row r="529" s="37" customFormat="1" ht="15" customHeight="1" x14ac:dyDescent="0.2"/>
    <row r="530" s="37" customFormat="1" ht="15" customHeight="1" x14ac:dyDescent="0.2"/>
    <row r="531" s="37" customFormat="1" ht="15" customHeight="1" x14ac:dyDescent="0.2"/>
    <row r="532" s="37" customFormat="1" ht="15" customHeight="1" x14ac:dyDescent="0.2"/>
    <row r="533" s="37" customFormat="1" ht="15" customHeight="1" x14ac:dyDescent="0.2"/>
    <row r="534" s="37" customFormat="1" ht="15" customHeight="1" x14ac:dyDescent="0.2"/>
    <row r="535" s="37" customFormat="1" ht="15" customHeight="1" x14ac:dyDescent="0.2"/>
    <row r="536" s="37" customFormat="1" ht="15" customHeight="1" x14ac:dyDescent="0.2"/>
    <row r="537" s="37" customFormat="1" ht="15" customHeight="1" x14ac:dyDescent="0.2"/>
    <row r="538" s="37" customFormat="1" ht="15" customHeight="1" x14ac:dyDescent="0.2"/>
    <row r="539" s="37" customFormat="1" ht="15" customHeight="1" x14ac:dyDescent="0.2"/>
    <row r="540" s="37" customFormat="1" ht="15" customHeight="1" x14ac:dyDescent="0.2"/>
    <row r="541" s="37" customFormat="1" ht="15" customHeight="1" x14ac:dyDescent="0.2"/>
    <row r="542" s="37" customFormat="1" ht="15" customHeight="1" x14ac:dyDescent="0.2"/>
    <row r="543" s="37" customFormat="1" ht="15" customHeight="1" x14ac:dyDescent="0.2"/>
    <row r="544" s="37" customFormat="1" ht="15" customHeight="1" x14ac:dyDescent="0.2"/>
    <row r="545" s="37" customFormat="1" ht="15" customHeight="1" x14ac:dyDescent="0.2"/>
    <row r="546" s="37" customFormat="1" ht="15" customHeight="1" x14ac:dyDescent="0.2"/>
    <row r="547" s="37" customFormat="1" ht="15" customHeight="1" x14ac:dyDescent="0.2"/>
    <row r="548" s="37" customFormat="1" ht="15" customHeight="1" x14ac:dyDescent="0.2"/>
    <row r="549" s="37" customFormat="1" ht="15" customHeight="1" x14ac:dyDescent="0.2"/>
    <row r="550" s="37" customFormat="1" ht="15" customHeight="1" x14ac:dyDescent="0.2"/>
    <row r="551" s="37" customFormat="1" ht="15" customHeight="1" x14ac:dyDescent="0.2"/>
    <row r="552" s="37" customFormat="1" ht="15" customHeight="1" x14ac:dyDescent="0.2"/>
    <row r="553" s="37" customFormat="1" ht="15" customHeight="1" x14ac:dyDescent="0.2"/>
    <row r="554" s="37" customFormat="1" ht="15" customHeight="1" x14ac:dyDescent="0.2"/>
    <row r="555" s="37" customFormat="1" ht="15" customHeight="1" x14ac:dyDescent="0.2"/>
    <row r="556" s="37" customFormat="1" ht="15" customHeight="1" x14ac:dyDescent="0.2"/>
    <row r="557" s="37" customFormat="1" ht="15" customHeight="1" x14ac:dyDescent="0.2"/>
    <row r="558" s="37" customFormat="1" ht="15" customHeight="1" x14ac:dyDescent="0.2"/>
    <row r="559" s="37" customFormat="1" ht="15" customHeight="1" x14ac:dyDescent="0.2"/>
    <row r="560" s="37" customFormat="1" ht="15" customHeight="1" x14ac:dyDescent="0.2"/>
    <row r="561" s="37" customFormat="1" ht="15" customHeight="1" x14ac:dyDescent="0.2"/>
    <row r="562" s="37" customFormat="1" ht="15" customHeight="1" x14ac:dyDescent="0.2"/>
    <row r="563" s="37" customFormat="1" ht="15" customHeight="1" x14ac:dyDescent="0.2"/>
    <row r="564" s="37" customFormat="1" ht="15" customHeight="1" x14ac:dyDescent="0.2"/>
    <row r="565" s="37" customFormat="1" ht="15" customHeight="1" x14ac:dyDescent="0.2"/>
    <row r="566" s="37" customFormat="1" ht="15" customHeight="1" x14ac:dyDescent="0.2"/>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autoPageBreaks="0"/>
  </sheetPr>
  <dimension ref="B1:J34"/>
  <sheetViews>
    <sheetView showGridLines="0" zoomScaleNormal="100" workbookViewId="0">
      <selection activeCell="B5" sqref="B5"/>
    </sheetView>
  </sheetViews>
  <sheetFormatPr defaultRowHeight="15.75" x14ac:dyDescent="0.25"/>
  <cols>
    <col min="1" max="1" width="4.625" style="4" customWidth="1"/>
    <col min="2" max="2" width="15.625" style="4" customWidth="1"/>
    <col min="3" max="3" width="14.625" style="4" customWidth="1"/>
    <col min="4" max="4" width="13.625" style="4" customWidth="1"/>
    <col min="5" max="8" width="12.625" style="4" customWidth="1"/>
    <col min="9" max="9" width="5.875" style="45" customWidth="1"/>
    <col min="10" max="16384" width="9" style="4"/>
  </cols>
  <sheetData>
    <row r="1" spans="2:10" ht="39.950000000000003" customHeight="1" thickBot="1" x14ac:dyDescent="0.3"/>
    <row r="2" spans="2:10" s="160" customFormat="1" ht="27" customHeight="1" thickTop="1" thickBot="1" x14ac:dyDescent="0.45">
      <c r="B2" s="161" t="str">
        <f ca="1">OFFSET(SPROG!$B$62,0,SPROG!$B$2)</f>
        <v>PROLINE</v>
      </c>
      <c r="C2" s="162"/>
      <c r="D2" s="163"/>
      <c r="E2" s="163"/>
      <c r="F2" s="163"/>
      <c r="G2" s="163"/>
      <c r="H2" s="164"/>
      <c r="I2" s="159"/>
    </row>
    <row r="3" spans="2:10" s="19" customFormat="1" ht="21" customHeight="1" thickTop="1" thickBot="1" x14ac:dyDescent="0.25">
      <c r="B3" s="255" t="str">
        <f ca="1">OFFSET(SPROG!$B$38,0,SPROG!$B$2)</f>
        <v>Select Watt or BTU</v>
      </c>
      <c r="C3" s="80" t="str">
        <f ca="1">OFFSET(SPROG!$B$22,0,SPROG!$B$2)</f>
        <v>Select temperatures  °C</v>
      </c>
      <c r="D3" s="80"/>
      <c r="E3" s="80"/>
      <c r="F3" s="81" t="str">
        <f ca="1">OFFSET(SPROG!$B$25,0,SPROG!$B$2)</f>
        <v>Select output, length or height</v>
      </c>
      <c r="G3" s="80"/>
      <c r="H3" s="82"/>
      <c r="I3" s="41"/>
    </row>
    <row r="4" spans="2:10" s="19" customFormat="1" ht="21" customHeight="1" thickTop="1" thickBot="1" x14ac:dyDescent="0.25">
      <c r="B4" s="256"/>
      <c r="C4" s="32" t="str">
        <f ca="1">OFFSET(SPROG!$B$26,0,SPROG!$B$2)</f>
        <v>Flow</v>
      </c>
      <c r="D4" s="26" t="str">
        <f ca="1">OFFSET(SPROG!$B$27,0,SPROG!$B$2)</f>
        <v>Return</v>
      </c>
      <c r="E4" s="27" t="str">
        <f ca="1">OFFSET(SPROG!$B$28,0,SPROG!$B$2)</f>
        <v>Room</v>
      </c>
      <c r="F4" s="39" t="str">
        <f ca="1">OFFSET(SPROG!$B$30,0,SPROG!$B$2) &amp; " " &amp;$B$5</f>
        <v>Output - Watt</v>
      </c>
      <c r="G4" s="27" t="str">
        <f ca="1">OFFSET(SPROG!$B$31,0,SPROG!$B$2)</f>
        <v>Length - mm</v>
      </c>
      <c r="H4" s="83" t="str">
        <f ca="1">OFFSET(SPROG!$B$32,0,SPROG!$B$2)</f>
        <v>Height - mm</v>
      </c>
      <c r="I4" s="42"/>
    </row>
    <row r="5" spans="2:10" s="20" customFormat="1" ht="21" customHeight="1" thickTop="1" thickBot="1" x14ac:dyDescent="0.25">
      <c r="B5" s="84" t="s">
        <v>376</v>
      </c>
      <c r="C5" s="85">
        <v>75</v>
      </c>
      <c r="D5" s="86">
        <v>65</v>
      </c>
      <c r="E5" s="87">
        <v>20</v>
      </c>
      <c r="F5" s="88">
        <v>900</v>
      </c>
      <c r="G5" s="87">
        <v>1000</v>
      </c>
      <c r="H5" s="89">
        <v>100</v>
      </c>
      <c r="I5" s="43"/>
      <c r="J5" s="23"/>
    </row>
    <row r="6" spans="2:10" s="8" customFormat="1" ht="9" customHeight="1" thickTop="1" thickBot="1" x14ac:dyDescent="0.25">
      <c r="B6" s="75"/>
      <c r="C6" s="40"/>
      <c r="D6" s="40"/>
      <c r="E6" s="40"/>
      <c r="F6" s="40"/>
      <c r="G6" s="40"/>
      <c r="H6" s="76"/>
      <c r="I6" s="40"/>
    </row>
    <row r="7" spans="2:10" s="20" customFormat="1" ht="21" customHeight="1" thickTop="1" thickBot="1" x14ac:dyDescent="0.25">
      <c r="B7" s="115" t="str">
        <f ca="1">OFFSET(SPROG!$B$33,0,SPROG!$B$2)</f>
        <v>Configuration</v>
      </c>
      <c r="C7" s="116"/>
      <c r="D7" s="117" t="str">
        <f ca="1">OFFSET(SPROG!$B$35,0,SPROG!$B$2)</f>
        <v>Type (tubes)</v>
      </c>
      <c r="E7" s="117" t="str">
        <f ca="1">OFFSET(SPROG!$B$36,0,SPROG!$B$2)</f>
        <v>Length</v>
      </c>
      <c r="F7" s="117" t="str">
        <f>+$B$5</f>
        <v>Watt</v>
      </c>
      <c r="G7" s="118" t="str">
        <f ca="1">OFFSET(SPROG!$B$36,0,SPROG!$B$2)</f>
        <v>Length</v>
      </c>
      <c r="H7" s="119" t="str">
        <f>+$B$5</f>
        <v>Watt</v>
      </c>
      <c r="I7" s="43"/>
    </row>
    <row r="8" spans="2:10" s="20" customFormat="1" ht="21" customHeight="1" thickTop="1" thickBot="1" x14ac:dyDescent="0.25">
      <c r="B8" s="120"/>
      <c r="C8" s="33"/>
      <c r="D8" s="21" t="str">
        <f>"PL 07 " &amp; INDEX(PRO_YDELSER,PRO_DATA!G13,1) &amp; " (" &amp; PRO_DATA!H13 &amp; ")"</f>
        <v>PL 07 03 5/0 (8)</v>
      </c>
      <c r="E8" s="28">
        <f>IF(ROUNDUP($F$5/(INDEX(PRO_YDELSER,PRO_DATA!G13,6)*HLOOKUP($H$5,PRO_HEIGHT_FACTOR,2)),1)*1000&lt;=PRO_DATA!$B$6,PRO_DATA!$B$6,IF(ROUNDUP($F$5/(INDEX(PRO_YDELSER,PRO_DATA!G13,6)*HLOOKUP($H$5,PRO_HEIGHT_FACTOR,2)),1)*1000&lt;=PRO_DATA!$B$7,ROUNDUP($F$5/(INDEX(PRO_YDELSER,PRO_DATA!G13,6)*HLOOKUP($H$5,PRO_HEIGHT_FACTOR,2)),1)*1000,""))</f>
        <v>4100</v>
      </c>
      <c r="F8" s="28">
        <f>IF($E8="","",ROUND(($E8/1000)*INDEX(PRO_YDELSER,PRO_DATA!G13,6)*HLOOKUP($H$5,PRO_HEIGHT_FACTOR,2),0))</f>
        <v>902</v>
      </c>
      <c r="G8" s="46">
        <f>IF(AND($G$5&gt;=PRO_DATA!$B$6,PROLINE!$G$5&lt;=PRO_DATA!$B$7),PROLINE!$G$5,"")</f>
        <v>1000</v>
      </c>
      <c r="H8" s="121">
        <f>IF($G8="","",ROUND(($G8/1000)*INDEX(PRO_YDELSER,PRO_DATA!G13,6)*HLOOKUP(PROLINE!$H$5,PRO_HEIGHT_FACTOR,2),0))</f>
        <v>220</v>
      </c>
      <c r="I8" s="43"/>
    </row>
    <row r="9" spans="2:10" s="20" customFormat="1" ht="21" customHeight="1" thickTop="1" thickBot="1" x14ac:dyDescent="0.25">
      <c r="B9" s="120"/>
      <c r="C9" s="33"/>
      <c r="D9" s="21" t="str">
        <f>"PL 07 " &amp; INDEX(PRO_YDELSER,PRO_DATA!G14,1) &amp; " (" &amp; PRO_DATA!H14 &amp; ")"</f>
        <v>PL 07 04 5/0 (9)</v>
      </c>
      <c r="E9" s="28">
        <f>IF(ROUNDUP($F$5/(INDEX(PRO_YDELSER,PRO_DATA!G14,6)*HLOOKUP($H$5,PRO_HEIGHT_FACTOR,2)),1)*1000&lt;=PRO_DATA!$B$6,PRO_DATA!$B$6,IF(ROUNDUP($F$5/(INDEX(PRO_YDELSER,PRO_DATA!G14,6)*HLOOKUP($H$5,PRO_HEIGHT_FACTOR,2)),1)*1000&lt;=PRO_DATA!$B$7,ROUNDUP($F$5/(INDEX(PRO_YDELSER,PRO_DATA!G14,6)*HLOOKUP($H$5,PRO_HEIGHT_FACTOR,2)),1)*1000,""))</f>
        <v>3300.0000000000005</v>
      </c>
      <c r="F9" s="28">
        <f>IF($E9="","",ROUND(($E9/1000)*INDEX(PRO_YDELSER,PRO_DATA!G14,6)*HLOOKUP($H$5,PRO_HEIGHT_FACTOR,2),0))</f>
        <v>921</v>
      </c>
      <c r="G9" s="46">
        <f>+G8</f>
        <v>1000</v>
      </c>
      <c r="H9" s="121">
        <f>IF($G9="","",ROUND(($G9/1000)*INDEX(PRO_YDELSER,PRO_DATA!G14,6)*HLOOKUP(PROLINE!$H$5,PRO_HEIGHT_FACTOR,2),0))</f>
        <v>279</v>
      </c>
      <c r="I9" s="43"/>
    </row>
    <row r="10" spans="2:10" s="20" customFormat="1" ht="21" customHeight="1" thickTop="1" thickBot="1" x14ac:dyDescent="0.25">
      <c r="B10" s="120"/>
      <c r="C10" s="33"/>
      <c r="D10" s="21" t="str">
        <f>"PL 07 " &amp; INDEX(PRO_YDELSER,PRO_DATA!G15,1) &amp; " (" &amp; PRO_DATA!H15 &amp; ")"</f>
        <v>PL 07 05 5/0 (10)</v>
      </c>
      <c r="E10" s="28">
        <f>IF(ROUNDUP($F$5/(INDEX(PRO_YDELSER,PRO_DATA!G15,6)*HLOOKUP($H$5,PRO_HEIGHT_FACTOR,2)),1)*1000&lt;=PRO_DATA!$B$6,PRO_DATA!$B$6,IF(ROUNDUP($F$5/(INDEX(PRO_YDELSER,PRO_DATA!G15,6)*HLOOKUP($H$5,PRO_HEIGHT_FACTOR,2)),1)*1000&lt;=PRO_DATA!$B$7,ROUNDUP($F$5/(INDEX(PRO_YDELSER,PRO_DATA!G15,6)*HLOOKUP($H$5,PRO_HEIGHT_FACTOR,2)),1)*1000,""))</f>
        <v>2800.0000000000005</v>
      </c>
      <c r="F10" s="28">
        <f>IF($E10="","",ROUND(($E10/1000)*INDEX(PRO_YDELSER,PRO_DATA!G15,6)*HLOOKUP($H$5,PRO_HEIGHT_FACTOR,2),0))</f>
        <v>927</v>
      </c>
      <c r="G10" s="46">
        <f t="shared" ref="G10:G26" si="0">+G9</f>
        <v>1000</v>
      </c>
      <c r="H10" s="121">
        <f>IF($G10="","",ROUND(($G10/1000)*INDEX(PRO_YDELSER,PRO_DATA!G15,6)*HLOOKUP(PROLINE!$H$5,PRO_HEIGHT_FACTOR,2),0))</f>
        <v>331</v>
      </c>
      <c r="I10" s="43"/>
    </row>
    <row r="11" spans="2:10" s="20" customFormat="1" ht="21" customHeight="1" thickTop="1" thickBot="1" x14ac:dyDescent="0.25">
      <c r="B11" s="120"/>
      <c r="C11" s="33"/>
      <c r="D11" s="21" t="str">
        <f>"PL 07 " &amp; INDEX(PRO_YDELSER,PRO_DATA!G16,1) &amp; " (" &amp; PRO_DATA!H16 &amp; ")"</f>
        <v>PL 07 06 6/0 (12)</v>
      </c>
      <c r="E11" s="28">
        <f>IF(ROUNDUP($F$5/(INDEX(PRO_YDELSER,PRO_DATA!G16,6)*HLOOKUP($H$5,PRO_HEIGHT_FACTOR,2)),1)*1000&lt;=PRO_DATA!$B$6,PRO_DATA!$B$6,IF(ROUNDUP($F$5/(INDEX(PRO_YDELSER,PRO_DATA!G16,6)*HLOOKUP($H$5,PRO_HEIGHT_FACTOR,2)),1)*1000&lt;=PRO_DATA!$B$7,ROUNDUP($F$5/(INDEX(PRO_YDELSER,PRO_DATA!G16,6)*HLOOKUP($H$5,PRO_HEIGHT_FACTOR,2)),1)*1000,""))</f>
        <v>2400</v>
      </c>
      <c r="F11" s="28">
        <f>IF($E11="","",ROUND(($E11/1000)*INDEX(PRO_YDELSER,PRO_DATA!G16,6)*HLOOKUP($H$5,PRO_HEIGHT_FACTOR,2),0))</f>
        <v>905</v>
      </c>
      <c r="G11" s="46">
        <f t="shared" si="0"/>
        <v>1000</v>
      </c>
      <c r="H11" s="121">
        <f>IF($G11="","",ROUND(($G11/1000)*INDEX(PRO_YDELSER,PRO_DATA!G16,6)*HLOOKUP(PROLINE!$H$5,PRO_HEIGHT_FACTOR,2),0))</f>
        <v>377</v>
      </c>
      <c r="I11" s="43"/>
    </row>
    <row r="12" spans="2:10" s="20" customFormat="1" ht="21" customHeight="1" thickTop="1" thickBot="1" x14ac:dyDescent="0.25">
      <c r="B12" s="120"/>
      <c r="C12" s="33"/>
      <c r="D12" s="21" t="str">
        <f>"PL 07 " &amp; INDEX(PRO_YDELSER,PRO_DATA!G17,1) &amp; " (" &amp; PRO_DATA!H17 &amp; ")"</f>
        <v>PL 07 07 7/0 (14)</v>
      </c>
      <c r="E12" s="28">
        <f>IF(ROUNDUP($F$5/(INDEX(PRO_YDELSER,PRO_DATA!G17,6)*HLOOKUP($H$5,PRO_HEIGHT_FACTOR,2)),1)*1000&lt;=PRO_DATA!$B$6,PRO_DATA!$B$6,IF(ROUNDUP($F$5/(INDEX(PRO_YDELSER,PRO_DATA!G17,6)*HLOOKUP($H$5,PRO_HEIGHT_FACTOR,2)),1)*1000&lt;=PRO_DATA!$B$7,ROUNDUP($F$5/(INDEX(PRO_YDELSER,PRO_DATA!G17,6)*HLOOKUP($H$5,PRO_HEIGHT_FACTOR,2)),1)*1000,""))</f>
        <v>2200</v>
      </c>
      <c r="F12" s="28">
        <f>IF($E12="","",ROUND(($E12/1000)*INDEX(PRO_YDELSER,PRO_DATA!G17,6)*HLOOKUP($H$5,PRO_HEIGHT_FACTOR,2),0))</f>
        <v>915</v>
      </c>
      <c r="G12" s="46">
        <f t="shared" si="0"/>
        <v>1000</v>
      </c>
      <c r="H12" s="121">
        <f>IF($G12="","",ROUND(($G12/1000)*INDEX(PRO_YDELSER,PRO_DATA!G17,6)*HLOOKUP(PROLINE!$H$5,PRO_HEIGHT_FACTOR,2),0))</f>
        <v>416</v>
      </c>
      <c r="I12" s="43"/>
    </row>
    <row r="13" spans="2:10" s="20" customFormat="1" ht="21" customHeight="1" thickTop="1" thickBot="1" x14ac:dyDescent="0.25">
      <c r="B13" s="120"/>
      <c r="C13" s="33"/>
      <c r="D13" s="21" t="str">
        <f>"PL 07 " &amp; INDEX(PRO_YDELSER,PRO_DATA!G18,1) &amp; " (" &amp; PRO_DATA!H18 &amp; ")"</f>
        <v>PL 07 03 5/5 (13)</v>
      </c>
      <c r="E13" s="28">
        <f>IF(ROUNDUP($F$5/(INDEX(PRO_YDELSER,PRO_DATA!G18,6)*HLOOKUP($H$5,PRO_HEIGHT_FACTOR,2)),1)*1000&lt;=PRO_DATA!$B$6,PRO_DATA!$B$6,IF(ROUNDUP($F$5/(INDEX(PRO_YDELSER,PRO_DATA!G18,6)*HLOOKUP($H$5,PRO_HEIGHT_FACTOR,2)),1)*1000&lt;=PRO_DATA!$B$7,ROUNDUP($F$5/(INDEX(PRO_YDELSER,PRO_DATA!G18,6)*HLOOKUP($H$5,PRO_HEIGHT_FACTOR,2)),1)*1000,""))</f>
        <v>3900</v>
      </c>
      <c r="F13" s="28">
        <f>IF($E13="","",ROUND(($E13/1000)*INDEX(PRO_YDELSER,PRO_DATA!G18,6)*HLOOKUP($H$5,PRO_HEIGHT_FACTOR,2),0))</f>
        <v>920</v>
      </c>
      <c r="G13" s="46">
        <f t="shared" si="0"/>
        <v>1000</v>
      </c>
      <c r="H13" s="121">
        <f>IF($G13="","",ROUND(($G13/1000)*INDEX(PRO_YDELSER,PRO_DATA!G18,6)*HLOOKUP(PROLINE!$H$5,PRO_HEIGHT_FACTOR,2),0))</f>
        <v>236</v>
      </c>
      <c r="I13" s="43"/>
    </row>
    <row r="14" spans="2:10" s="20" customFormat="1" ht="21" customHeight="1" thickTop="1" thickBot="1" x14ac:dyDescent="0.25">
      <c r="B14" s="120"/>
      <c r="C14" s="33"/>
      <c r="D14" s="21" t="str">
        <f>"PL 07 " &amp; INDEX(PRO_YDELSER,PRO_DATA!G19,1) &amp; " (" &amp; PRO_DATA!H19 &amp; ")"</f>
        <v>PL 07 04 5/5 (14)</v>
      </c>
      <c r="E14" s="28">
        <f>IF(ROUNDUP($F$5/(INDEX(PRO_YDELSER,PRO_DATA!G19,6)*HLOOKUP($H$5,PRO_HEIGHT_FACTOR,2)),1)*1000&lt;=PRO_DATA!$B$6,PRO_DATA!$B$6,IF(ROUNDUP($F$5/(INDEX(PRO_YDELSER,PRO_DATA!G19,6)*HLOOKUP($H$5,PRO_HEIGHT_FACTOR,2)),1)*1000&lt;=PRO_DATA!$B$7,ROUNDUP($F$5/(INDEX(PRO_YDELSER,PRO_DATA!G19,6)*HLOOKUP($H$5,PRO_HEIGHT_FACTOR,2)),1)*1000,""))</f>
        <v>3000</v>
      </c>
      <c r="F14" s="28">
        <f>IF($E14="","",ROUND(($E14/1000)*INDEX(PRO_YDELSER,PRO_DATA!G19,6)*HLOOKUP($H$5,PRO_HEIGHT_FACTOR,2),0))</f>
        <v>924</v>
      </c>
      <c r="G14" s="46">
        <f t="shared" si="0"/>
        <v>1000</v>
      </c>
      <c r="H14" s="121">
        <f>IF($G14="","",ROUND(($G14/1000)*INDEX(PRO_YDELSER,PRO_DATA!G19,6)*HLOOKUP(PROLINE!$H$5,PRO_HEIGHT_FACTOR,2),0))</f>
        <v>308</v>
      </c>
      <c r="I14" s="43"/>
    </row>
    <row r="15" spans="2:10" s="20" customFormat="1" ht="21" customHeight="1" thickTop="1" thickBot="1" x14ac:dyDescent="0.25">
      <c r="B15" s="120"/>
      <c r="C15" s="33"/>
      <c r="D15" s="21" t="str">
        <f>"PL 07 " &amp; INDEX(PRO_YDELSER,PRO_DATA!G20,1) &amp; " (" &amp; PRO_DATA!H20 &amp; ")"</f>
        <v>PL 07 05 5/5 (15)</v>
      </c>
      <c r="E15" s="28">
        <f>IF(ROUNDUP($F$5/(INDEX(PRO_YDELSER,PRO_DATA!G20,6)*HLOOKUP($H$5,PRO_HEIGHT_FACTOR,2)),1)*1000&lt;=PRO_DATA!$B$6,PRO_DATA!$B$6,IF(ROUNDUP($F$5/(INDEX(PRO_YDELSER,PRO_DATA!G20,6)*HLOOKUP($H$5,PRO_HEIGHT_FACTOR,2)),1)*1000&lt;=PRO_DATA!$B$7,ROUNDUP($F$5/(INDEX(PRO_YDELSER,PRO_DATA!G20,6)*HLOOKUP($H$5,PRO_HEIGHT_FACTOR,2)),1)*1000,""))</f>
        <v>2500</v>
      </c>
      <c r="F15" s="28">
        <f>IF($E15="","",ROUND(($E15/1000)*INDEX(PRO_YDELSER,PRO_DATA!G20,6)*HLOOKUP($H$5,PRO_HEIGHT_FACTOR,2),0))</f>
        <v>923</v>
      </c>
      <c r="G15" s="46">
        <f t="shared" si="0"/>
        <v>1000</v>
      </c>
      <c r="H15" s="121">
        <f>IF($G15="","",ROUND(($G15/1000)*INDEX(PRO_YDELSER,PRO_DATA!G20,6)*HLOOKUP(PROLINE!$H$5,PRO_HEIGHT_FACTOR,2),0))</f>
        <v>369</v>
      </c>
      <c r="I15" s="43"/>
    </row>
    <row r="16" spans="2:10" s="20" customFormat="1" ht="21" customHeight="1" thickTop="1" thickBot="1" x14ac:dyDescent="0.25">
      <c r="B16" s="120"/>
      <c r="C16" s="33"/>
      <c r="D16" s="21" t="str">
        <f>"PL 07 " &amp; INDEX(PRO_YDELSER,PRO_DATA!G21,1) &amp; " (" &amp; PRO_DATA!H21 &amp; ")"</f>
        <v>PL 07 06 5/5 (16)</v>
      </c>
      <c r="E16" s="28">
        <f>IF(ROUNDUP($F$5/(INDEX(PRO_YDELSER,PRO_DATA!G21,6)*HLOOKUP($H$5,PRO_HEIGHT_FACTOR,2)),1)*1000&lt;=PRO_DATA!$B$6,PRO_DATA!$B$6,IF(ROUNDUP($F$5/(INDEX(PRO_YDELSER,PRO_DATA!G21,6)*HLOOKUP($H$5,PRO_HEIGHT_FACTOR,2)),1)*1000&lt;=PRO_DATA!$B$7,ROUNDUP($F$5/(INDEX(PRO_YDELSER,PRO_DATA!G21,6)*HLOOKUP($H$5,PRO_HEIGHT_FACTOR,2)),1)*1000,""))</f>
        <v>2200</v>
      </c>
      <c r="F16" s="28">
        <f>IF($E16="","",ROUND(($E16/1000)*INDEX(PRO_YDELSER,PRO_DATA!G21,6)*HLOOKUP($H$5,PRO_HEIGHT_FACTOR,2),0))</f>
        <v>911</v>
      </c>
      <c r="G16" s="46">
        <f t="shared" si="0"/>
        <v>1000</v>
      </c>
      <c r="H16" s="121">
        <f>IF($G16="","",ROUND(($G16/1000)*INDEX(PRO_YDELSER,PRO_DATA!G21,6)*HLOOKUP(PROLINE!$H$5,PRO_HEIGHT_FACTOR,2),0))</f>
        <v>414</v>
      </c>
      <c r="I16" s="43"/>
    </row>
    <row r="17" spans="2:10" s="20" customFormat="1" ht="21" customHeight="1" thickTop="1" thickBot="1" x14ac:dyDescent="0.25">
      <c r="B17" s="120"/>
      <c r="C17" s="33"/>
      <c r="D17" s="21" t="str">
        <f>"PL 07 " &amp; INDEX(PRO_YDELSER,PRO_DATA!G22,1) &amp; " (" &amp; PRO_DATA!H22 &amp; ")"</f>
        <v>PL 07 06 6/5 (17)</v>
      </c>
      <c r="E17" s="28">
        <f>IF(ROUNDUP($F$5/(INDEX(PRO_YDELSER,PRO_DATA!G22,6)*HLOOKUP($H$5,PRO_HEIGHT_FACTOR,2)),1)*1000&lt;=PRO_DATA!$B$6,PRO_DATA!$B$6,IF(ROUNDUP($F$5/(INDEX(PRO_YDELSER,PRO_DATA!G22,6)*HLOOKUP($H$5,PRO_HEIGHT_FACTOR,2)),1)*1000&lt;=PRO_DATA!$B$7,ROUNDUP($F$5/(INDEX(PRO_YDELSER,PRO_DATA!G22,6)*HLOOKUP($H$5,PRO_HEIGHT_FACTOR,2)),1)*1000,""))</f>
        <v>2200</v>
      </c>
      <c r="F17" s="28">
        <f>IF($E17="","",ROUND(($E17/1000)*INDEX(PRO_YDELSER,PRO_DATA!G22,6)*HLOOKUP($H$5,PRO_HEIGHT_FACTOR,2),0))</f>
        <v>924</v>
      </c>
      <c r="G17" s="46">
        <f t="shared" si="0"/>
        <v>1000</v>
      </c>
      <c r="H17" s="121">
        <f>IF($G17="","",ROUND(($G17/1000)*INDEX(PRO_YDELSER,PRO_DATA!G22,6)*HLOOKUP(PROLINE!$H$5,PRO_HEIGHT_FACTOR,2),0))</f>
        <v>420</v>
      </c>
      <c r="I17" s="43"/>
    </row>
    <row r="18" spans="2:10" s="20" customFormat="1" ht="21" customHeight="1" thickTop="1" thickBot="1" x14ac:dyDescent="0.25">
      <c r="B18" s="120"/>
      <c r="C18" s="33"/>
      <c r="D18" s="21" t="str">
        <f>"PL 07 " &amp; INDEX(PRO_YDELSER,PRO_DATA!G23,1) &amp; " (" &amp; PRO_DATA!H23 &amp; ")"</f>
        <v>PL 07 07 5/5 (17)</v>
      </c>
      <c r="E18" s="28">
        <f>IF(ROUNDUP($F$5/(INDEX(PRO_YDELSER,PRO_DATA!G23,6)*HLOOKUP($H$5,PRO_HEIGHT_FACTOR,2)),1)*1000&lt;=PRO_DATA!$B$6,PRO_DATA!$B$6,IF(ROUNDUP($F$5/(INDEX(PRO_YDELSER,PRO_DATA!G23,6)*HLOOKUP($H$5,PRO_HEIGHT_FACTOR,2)),1)*1000&lt;=PRO_DATA!$B$7,ROUNDUP($F$5/(INDEX(PRO_YDELSER,PRO_DATA!G23,6)*HLOOKUP($H$5,PRO_HEIGHT_FACTOR,2)),1)*1000,""))</f>
        <v>2100</v>
      </c>
      <c r="F18" s="28">
        <f>IF($E18="","",ROUND(($E18/1000)*INDEX(PRO_YDELSER,PRO_DATA!G23,6)*HLOOKUP($H$5,PRO_HEIGHT_FACTOR,2),0))</f>
        <v>903</v>
      </c>
      <c r="G18" s="46">
        <f t="shared" si="0"/>
        <v>1000</v>
      </c>
      <c r="H18" s="121">
        <f>IF($G18="","",ROUND(($G18/1000)*INDEX(PRO_YDELSER,PRO_DATA!G23,6)*HLOOKUP(PROLINE!$H$5,PRO_HEIGHT_FACTOR,2),0))</f>
        <v>430</v>
      </c>
      <c r="I18" s="43"/>
      <c r="J18" s="8"/>
    </row>
    <row r="19" spans="2:10" s="20" customFormat="1" ht="21" customHeight="1" thickTop="1" thickBot="1" x14ac:dyDescent="0.25">
      <c r="B19" s="120"/>
      <c r="C19" s="33"/>
      <c r="D19" s="21" t="str">
        <f>"PL 07 " &amp; INDEX(PRO_YDELSER,PRO_DATA!G24,1) &amp; " (" &amp; PRO_DATA!H24 &amp; ")"</f>
        <v>PL 07 07 7/7 (21)</v>
      </c>
      <c r="E19" s="28">
        <f>IF(ROUNDUP($F$5/(INDEX(PRO_YDELSER,PRO_DATA!G24,6)*HLOOKUP($H$5,PRO_HEIGHT_FACTOR,2)),1)*1000&lt;=PRO_DATA!$B$6,PRO_DATA!$B$6,IF(ROUNDUP($F$5/(INDEX(PRO_YDELSER,PRO_DATA!G24,6)*HLOOKUP($H$5,PRO_HEIGHT_FACTOR,2)),1)*1000&lt;=PRO_DATA!$B$7,ROUNDUP($F$5/(INDEX(PRO_YDELSER,PRO_DATA!G24,6)*HLOOKUP($H$5,PRO_HEIGHT_FACTOR,2)),1)*1000,""))</f>
        <v>2000</v>
      </c>
      <c r="F19" s="28">
        <f>IF($E19="","",ROUND(($E19/1000)*INDEX(PRO_YDELSER,PRO_DATA!G24,6)*HLOOKUP($H$5,PRO_HEIGHT_FACTOR,2),0))</f>
        <v>924</v>
      </c>
      <c r="G19" s="46">
        <f t="shared" si="0"/>
        <v>1000</v>
      </c>
      <c r="H19" s="121">
        <f>IF($G19="","",ROUND(($G19/1000)*INDEX(PRO_YDELSER,PRO_DATA!G24,6)*HLOOKUP(PROLINE!$H$5,PRO_HEIGHT_FACTOR,2),0))</f>
        <v>462</v>
      </c>
      <c r="I19" s="43"/>
      <c r="J19" s="8"/>
    </row>
    <row r="20" spans="2:10" s="20" customFormat="1" ht="21" customHeight="1" thickTop="1" thickBot="1" x14ac:dyDescent="0.25">
      <c r="B20" s="120"/>
      <c r="C20" s="33"/>
      <c r="D20" s="21" t="str">
        <f>"PL 07 " &amp; INDEX(PRO_YDELSER,PRO_DATA!G25,1) &amp; " (" &amp; PRO_DATA!H25 &amp; ")"</f>
        <v>PL 07 08 5/3 (16)</v>
      </c>
      <c r="E20" s="28">
        <f>IF(ROUNDUP($F$5/(INDEX(PRO_YDELSER,PRO_DATA!G25,6)*HLOOKUP($H$5,PRO_HEIGHT_FACTOR,2)),1)*1000&lt;=PRO_DATA!$B$6,PRO_DATA!$B$6,IF(ROUNDUP($F$5/(INDEX(PRO_YDELSER,PRO_DATA!G25,6)*HLOOKUP($H$5,PRO_HEIGHT_FACTOR,2)),1)*1000&lt;=PRO_DATA!$B$7,ROUNDUP($F$5/(INDEX(PRO_YDELSER,PRO_DATA!G25,6)*HLOOKUP($H$5,PRO_HEIGHT_FACTOR,2)),1)*1000,""))</f>
        <v>1800</v>
      </c>
      <c r="F20" s="28">
        <f>IF($E20="","",ROUND(($E20/1000)*INDEX(PRO_YDELSER,PRO_DATA!G25,6)*HLOOKUP($H$5,PRO_HEIGHT_FACTOR,2),0))</f>
        <v>938</v>
      </c>
      <c r="G20" s="46">
        <f t="shared" si="0"/>
        <v>1000</v>
      </c>
      <c r="H20" s="121">
        <f>IF($G20="","",ROUND(($G20/1000)*INDEX(PRO_YDELSER,PRO_DATA!G25,6)*HLOOKUP(PROLINE!$H$5,PRO_HEIGHT_FACTOR,2),0))</f>
        <v>521</v>
      </c>
      <c r="I20" s="43"/>
      <c r="J20" s="8"/>
    </row>
    <row r="21" spans="2:10" s="20" customFormat="1" ht="21" customHeight="1" thickTop="1" thickBot="1" x14ac:dyDescent="0.25">
      <c r="B21" s="120"/>
      <c r="C21" s="33"/>
      <c r="D21" s="21" t="str">
        <f>"PL 07 " &amp; INDEX(PRO_YDELSER,PRO_DATA!G26,1) &amp; " (" &amp; PRO_DATA!H26 &amp; ")"</f>
        <v>PL 07 09 5/4 (18)</v>
      </c>
      <c r="E21" s="28">
        <f>IF(ROUNDUP($F$5/(INDEX(PRO_YDELSER,PRO_DATA!G26,6)*HLOOKUP($H$5,PRO_HEIGHT_FACTOR,2)),1)*1000&lt;=PRO_DATA!$B$6,PRO_DATA!$B$6,IF(ROUNDUP($F$5/(INDEX(PRO_YDELSER,PRO_DATA!G26,6)*HLOOKUP($H$5,PRO_HEIGHT_FACTOR,2)),1)*1000&lt;=PRO_DATA!$B$7,ROUNDUP($F$5/(INDEX(PRO_YDELSER,PRO_DATA!G26,6)*HLOOKUP($H$5,PRO_HEIGHT_FACTOR,2)),1)*1000,""))</f>
        <v>1600</v>
      </c>
      <c r="F21" s="28">
        <f>IF($E21="","",ROUND(($E21/1000)*INDEX(PRO_YDELSER,PRO_DATA!G26,6)*HLOOKUP($H$5,PRO_HEIGHT_FACTOR,2),0))</f>
        <v>901</v>
      </c>
      <c r="G21" s="46">
        <f t="shared" si="0"/>
        <v>1000</v>
      </c>
      <c r="H21" s="121">
        <f>IF($G21="","",ROUND(($G21/1000)*INDEX(PRO_YDELSER,PRO_DATA!G26,6)*HLOOKUP(PROLINE!$H$5,PRO_HEIGHT_FACTOR,2),0))</f>
        <v>563</v>
      </c>
      <c r="I21" s="43"/>
      <c r="J21" s="8"/>
    </row>
    <row r="22" spans="2:10" s="20" customFormat="1" ht="21" customHeight="1" thickTop="1" thickBot="1" x14ac:dyDescent="0.25">
      <c r="B22" s="120"/>
      <c r="C22" s="33"/>
      <c r="D22" s="21" t="str">
        <f>"PL 07 " &amp; INDEX(PRO_YDELSER,PRO_DATA!G27,1) &amp; " (" &amp; PRO_DATA!H27 &amp; ")"</f>
        <v>PL 07 10 5/5 (20)</v>
      </c>
      <c r="E22" s="28">
        <f>IF(ROUNDUP($F$5/(INDEX(PRO_YDELSER,PRO_DATA!G27,6)*HLOOKUP($H$5,PRO_HEIGHT_FACTOR,2)),1)*1000&lt;=PRO_DATA!$B$6,PRO_DATA!$B$6,IF(ROUNDUP($F$5/(INDEX(PRO_YDELSER,PRO_DATA!G27,6)*HLOOKUP($H$5,PRO_HEIGHT_FACTOR,2)),1)*1000&lt;=PRO_DATA!$B$7,ROUNDUP($F$5/(INDEX(PRO_YDELSER,PRO_DATA!G27,6)*HLOOKUP($H$5,PRO_HEIGHT_FACTOR,2)),1)*1000,""))</f>
        <v>1500</v>
      </c>
      <c r="F22" s="28">
        <f>IF($E22="","",ROUND(($E22/1000)*INDEX(PRO_YDELSER,PRO_DATA!G27,6)*HLOOKUP($H$5,PRO_HEIGHT_FACTOR,2),0))</f>
        <v>903</v>
      </c>
      <c r="G22" s="46">
        <f t="shared" si="0"/>
        <v>1000</v>
      </c>
      <c r="H22" s="121">
        <f>IF($G22="","",ROUND(($G22/1000)*INDEX(PRO_YDELSER,PRO_DATA!G27,6)*HLOOKUP(PROLINE!$H$5,PRO_HEIGHT_FACTOR,2),0))</f>
        <v>602</v>
      </c>
      <c r="I22" s="43"/>
      <c r="J22" s="8"/>
    </row>
    <row r="23" spans="2:10" s="20" customFormat="1" ht="21" customHeight="1" thickTop="1" thickBot="1" x14ac:dyDescent="0.25">
      <c r="B23" s="120"/>
      <c r="C23" s="33"/>
      <c r="D23" s="21" t="str">
        <f>"PL 07 " &amp; INDEX(PRO_YDELSER,PRO_DATA!G28,1) &amp; " (" &amp; PRO_DATA!H28 &amp; ")"</f>
        <v>PL 07 11 6/5 (22)</v>
      </c>
      <c r="E23" s="28">
        <f>IF(ROUNDUP($F$5/(INDEX(PRO_YDELSER,PRO_DATA!G28,6)*HLOOKUP($H$5,PRO_HEIGHT_FACTOR,2)),1)*1000&lt;=PRO_DATA!$B$6,PRO_DATA!$B$6,IF(ROUNDUP($F$5/(INDEX(PRO_YDELSER,PRO_DATA!G28,6)*HLOOKUP($H$5,PRO_HEIGHT_FACTOR,2)),1)*1000&lt;=PRO_DATA!$B$7,ROUNDUP($F$5/(INDEX(PRO_YDELSER,PRO_DATA!G28,6)*HLOOKUP($H$5,PRO_HEIGHT_FACTOR,2)),1)*1000,""))</f>
        <v>1500</v>
      </c>
      <c r="F23" s="28">
        <f>IF($E23="","",ROUND(($E23/1000)*INDEX(PRO_YDELSER,PRO_DATA!G28,6)*HLOOKUP($H$5,PRO_HEIGHT_FACTOR,2),0))</f>
        <v>960</v>
      </c>
      <c r="G23" s="46">
        <f t="shared" si="0"/>
        <v>1000</v>
      </c>
      <c r="H23" s="121">
        <f>IF($G23="","",ROUND(($G23/1000)*INDEX(PRO_YDELSER,PRO_DATA!G28,6)*HLOOKUP(PROLINE!$H$5,PRO_HEIGHT_FACTOR,2),0))</f>
        <v>640</v>
      </c>
      <c r="I23" s="43"/>
      <c r="J23" s="8"/>
    </row>
    <row r="24" spans="2:10" s="20" customFormat="1" ht="21" customHeight="1" thickTop="1" thickBot="1" x14ac:dyDescent="0.25">
      <c r="B24" s="120"/>
      <c r="C24" s="33"/>
      <c r="D24" s="21" t="str">
        <f>"PL 07 " &amp; INDEX(PRO_YDELSER,PRO_DATA!G29,1) &amp; " (" &amp; PRO_DATA!H29 &amp; ")"</f>
        <v>PL 07 12 6/6 (24)</v>
      </c>
      <c r="E24" s="28">
        <f>IF(ROUNDUP($F$5/(INDEX(PRO_YDELSER,PRO_DATA!G29,6)*HLOOKUP($H$5,PRO_HEIGHT_FACTOR,2)),1)*1000&lt;=PRO_DATA!$B$6,PRO_DATA!$B$6,IF(ROUNDUP($F$5/(INDEX(PRO_YDELSER,PRO_DATA!G29,6)*HLOOKUP($H$5,PRO_HEIGHT_FACTOR,2)),1)*1000&lt;=PRO_DATA!$B$7,ROUNDUP($F$5/(INDEX(PRO_YDELSER,PRO_DATA!G29,6)*HLOOKUP($H$5,PRO_HEIGHT_FACTOR,2)),1)*1000,""))</f>
        <v>1400.0000000000002</v>
      </c>
      <c r="F24" s="28">
        <f>IF($E24="","",ROUND(($E24/1000)*INDEX(PRO_YDELSER,PRO_DATA!G29,6)*HLOOKUP($H$5,PRO_HEIGHT_FACTOR,2),0))</f>
        <v>946</v>
      </c>
      <c r="G24" s="46">
        <f t="shared" si="0"/>
        <v>1000</v>
      </c>
      <c r="H24" s="121">
        <f>IF($G24="","",ROUND(($G24/1000)*INDEX(PRO_YDELSER,PRO_DATA!G29,6)*HLOOKUP(PROLINE!$H$5,PRO_HEIGHT_FACTOR,2),0))</f>
        <v>676</v>
      </c>
      <c r="I24" s="43"/>
      <c r="J24" s="8"/>
    </row>
    <row r="25" spans="2:10" s="20" customFormat="1" ht="21" customHeight="1" thickTop="1" thickBot="1" x14ac:dyDescent="0.25">
      <c r="B25" s="120"/>
      <c r="C25" s="33"/>
      <c r="D25" s="21" t="str">
        <f>"PL 07 " &amp; INDEX(PRO_YDELSER,PRO_DATA!G30,1) &amp; " (" &amp; PRO_DATA!H30 &amp; ")"</f>
        <v>PL 07 13 7/6 (26)</v>
      </c>
      <c r="E25" s="28">
        <f>IF(ROUNDUP($F$5/(INDEX(PRO_YDELSER,PRO_DATA!G30,6)*HLOOKUP($H$5,PRO_HEIGHT_FACTOR,2)),1)*1000&lt;=PRO_DATA!$B$6,PRO_DATA!$B$6,IF(ROUNDUP($F$5/(INDEX(PRO_YDELSER,PRO_DATA!G30,6)*HLOOKUP($H$5,PRO_HEIGHT_FACTOR,2)),1)*1000&lt;=PRO_DATA!$B$7,ROUNDUP($F$5/(INDEX(PRO_YDELSER,PRO_DATA!G30,6)*HLOOKUP($H$5,PRO_HEIGHT_FACTOR,2)),1)*1000,""))</f>
        <v>1300</v>
      </c>
      <c r="F25" s="28">
        <f>IF($E25="","",ROUND(($E25/1000)*INDEX(PRO_YDELSER,PRO_DATA!G30,6)*HLOOKUP($H$5,PRO_HEIGHT_FACTOR,2),0))</f>
        <v>923</v>
      </c>
      <c r="G25" s="46">
        <f t="shared" si="0"/>
        <v>1000</v>
      </c>
      <c r="H25" s="121">
        <f>IF($G25="","",ROUND(($G25/1000)*INDEX(PRO_YDELSER,PRO_DATA!G30,6)*HLOOKUP(PROLINE!$H$5,PRO_HEIGHT_FACTOR,2),0))</f>
        <v>710</v>
      </c>
      <c r="I25" s="43"/>
      <c r="J25" s="8"/>
    </row>
    <row r="26" spans="2:10" s="20" customFormat="1" ht="21" customHeight="1" thickTop="1" thickBot="1" x14ac:dyDescent="0.25">
      <c r="B26" s="122"/>
      <c r="C26" s="34"/>
      <c r="D26" s="21" t="str">
        <f>"PL 07 " &amp; INDEX(PRO_YDELSER,PRO_DATA!G31,1) &amp; " (" &amp; PRO_DATA!H31 &amp; ")"</f>
        <v>PL 07 14 7/7 (28)</v>
      </c>
      <c r="E26" s="29">
        <f>IF(ROUNDUP($F$5/(INDEX(PRO_YDELSER,PRO_DATA!G31,6)*HLOOKUP($H$5,PRO_HEIGHT_FACTOR,2)),1)*1000&lt;=PRO_DATA!$B$6,PRO_DATA!$B$6,IF(ROUNDUP($F$5/(INDEX(PRO_YDELSER,PRO_DATA!G31,6)*HLOOKUP($H$5,PRO_HEIGHT_FACTOR,2)),1)*1000&lt;=PRO_DATA!$B$7,ROUNDUP($F$5/(INDEX(PRO_YDELSER,PRO_DATA!G31,6)*HLOOKUP($H$5,PRO_HEIGHT_FACTOR,2)),1)*1000,""))</f>
        <v>1300</v>
      </c>
      <c r="F26" s="29">
        <f>IF($E26="","",ROUND(($E26/1000)*INDEX(PRO_YDELSER,PRO_DATA!G31,6)*HLOOKUP($H$5,PRO_HEIGHT_FACTOR,2),0))</f>
        <v>966</v>
      </c>
      <c r="G26" s="47">
        <f t="shared" si="0"/>
        <v>1000</v>
      </c>
      <c r="H26" s="123">
        <f>IF($G26="","",ROUND(($G26/1000)*INDEX(PRO_YDELSER,PRO_DATA!G31,6)*HLOOKUP(PROLINE!$H$5,PRO_HEIGHT_FACTOR,2),0))</f>
        <v>743</v>
      </c>
      <c r="I26" s="43"/>
      <c r="J26" s="8"/>
    </row>
    <row r="27" spans="2:10" s="8" customFormat="1" ht="21" customHeight="1" thickTop="1" thickBot="1" x14ac:dyDescent="0.25">
      <c r="B27" s="124"/>
      <c r="C27" s="35"/>
      <c r="D27" s="252" t="str">
        <f ca="1">OFFSET(SPROG!$B$39,0,SPROG!$B$2)</f>
        <v>Water carrying tube</v>
      </c>
      <c r="E27" s="253"/>
      <c r="F27" s="253"/>
      <c r="G27" s="253"/>
      <c r="H27" s="254"/>
      <c r="I27" s="44"/>
    </row>
    <row r="28" spans="2:10" s="8" customFormat="1" ht="21" customHeight="1" thickTop="1" thickBot="1" x14ac:dyDescent="0.25">
      <c r="B28" s="205"/>
      <c r="C28" s="36"/>
      <c r="D28" s="25" t="str">
        <f ca="1">OFFSET(SPROG!$B$43,0,SPROG!$B$2)</f>
        <v>Side grill</v>
      </c>
      <c r="E28" s="24"/>
      <c r="F28" s="24"/>
      <c r="G28" s="24"/>
      <c r="H28" s="206"/>
      <c r="I28" s="40"/>
    </row>
    <row r="29" spans="2:10" s="8" customFormat="1" ht="21" customHeight="1" thickTop="1" thickBot="1" x14ac:dyDescent="0.25">
      <c r="B29" s="245" t="str">
        <f ca="1">OFFSET(SPROG!$B$63,0,SPROG!$B$2)</f>
        <v>Please note, length is per unit. Several units can be mounted in series.</v>
      </c>
      <c r="C29" s="249"/>
      <c r="D29" s="250"/>
      <c r="E29" s="250"/>
      <c r="F29" s="250"/>
      <c r="G29" s="250"/>
      <c r="H29" s="251"/>
      <c r="I29" s="40"/>
    </row>
    <row r="30" spans="2:10" s="8" customFormat="1" ht="36" customHeight="1" thickTop="1" thickBot="1" x14ac:dyDescent="0.25">
      <c r="B30" s="245" t="str">
        <f ca="1">OFFSET(SPROG!$B$64,0,SPROG!$B$2)</f>
        <v>Min length: 400 mm. Max. length 6000 mm. 
Please contact MEINERTZ for special sizes and special options.</v>
      </c>
      <c r="C30" s="246"/>
      <c r="D30" s="247"/>
      <c r="E30" s="247"/>
      <c r="F30" s="247"/>
      <c r="G30" s="247"/>
      <c r="H30" s="248"/>
      <c r="I30" s="40"/>
    </row>
    <row r="31" spans="2:10" s="8" customFormat="1" ht="21" customHeight="1" thickTop="1" thickBot="1" x14ac:dyDescent="0.25">
      <c r="B31" s="147" t="str">
        <f ca="1">OFFSET(SPROG!$B$45,0,SPROG!$B$2)</f>
        <v>Nominal output</v>
      </c>
      <c r="C31" s="148" t="s">
        <v>593</v>
      </c>
      <c r="D31" s="146"/>
      <c r="E31" s="146"/>
      <c r="F31" s="146"/>
      <c r="G31" s="146"/>
      <c r="H31" s="207"/>
      <c r="I31" s="40"/>
    </row>
    <row r="32" spans="2:10" ht="21" customHeight="1" thickTop="1" thickBot="1" x14ac:dyDescent="0.3">
      <c r="B32" s="153" t="str">
        <f ca="1">OFFSET(SPROG!$B$46,0,SPROG!$B$2)</f>
        <v>Conversion factor</v>
      </c>
      <c r="C32" s="219" t="s">
        <v>596</v>
      </c>
      <c r="D32" s="220" t="s">
        <v>597</v>
      </c>
      <c r="E32" s="221"/>
      <c r="F32" s="221"/>
      <c r="G32" s="221"/>
      <c r="H32" s="222"/>
    </row>
    <row r="33" spans="2:9" s="217" customFormat="1" ht="33" customHeight="1" thickTop="1" thickBot="1" x14ac:dyDescent="0.25">
      <c r="B33" s="257" t="str">
        <f ca="1">OFFSET(SPROG!$B$47,0,SPROG!$B$2)</f>
        <v>The heat output calculation is informative. Reservations are made for any errors or inaccuracies in the heat output calculation. In case of non-conformity to the official data in MEINERTZ brochures and on www.meinertz.com, the official data is applicable.</v>
      </c>
      <c r="C33" s="258"/>
      <c r="D33" s="259"/>
      <c r="E33" s="259"/>
      <c r="F33" s="259"/>
      <c r="G33" s="259"/>
      <c r="H33" s="260"/>
      <c r="I33" s="218"/>
    </row>
    <row r="34" spans="2:9" ht="16.5" thickTop="1" x14ac:dyDescent="0.25"/>
  </sheetData>
  <sheetProtection algorithmName="SHA-512" hashValue="153ufG+lDZoPwULnOuRNWi+6LUNZzYROLxNcoUGDZI/69ec/oryBoPHb1c71yuPv3C0l9CYxpeAJE507+oZQRA==" saltValue="gEzWGJEupHVZ83MO58NZ2g==" spinCount="100000" sheet="1" objects="1" selectLockedCells="1"/>
  <mergeCells count="5">
    <mergeCell ref="B30:H30"/>
    <mergeCell ref="B29:H29"/>
    <mergeCell ref="D27:H27"/>
    <mergeCell ref="B3:B4"/>
    <mergeCell ref="B33:H33"/>
  </mergeCells>
  <conditionalFormatting sqref="C5:E5">
    <cfRule type="expression" dxfId="5" priority="1">
      <formula>$C$5&lt;$D$5+10</formula>
    </cfRule>
  </conditionalFormatting>
  <dataValidations count="7">
    <dataValidation type="whole" allowBlank="1" showInputMessage="1" showErrorMessage="1" errorTitle="Invalid value" error="Please select value between 0 and 100" sqref="E5" xr:uid="{00000000-0002-0000-0200-000000000000}">
      <formula1>0</formula1>
      <formula2>100</formula2>
    </dataValidation>
    <dataValidation type="whole" allowBlank="1" showInputMessage="1" showErrorMessage="1" errorTitle="Invalid value" error="Please select value between 0 and 100" sqref="D5" xr:uid="{00000000-0002-0000-0200-000001000000}">
      <formula1>0</formula1>
      <formula2>100</formula2>
    </dataValidation>
    <dataValidation type="whole" allowBlank="1" showInputMessage="1" showErrorMessage="1" errorTitle="Invalid value" error="Please select value between 0 and 100" sqref="C5" xr:uid="{00000000-0002-0000-0200-000002000000}">
      <formula1>0</formula1>
      <formula2>100</formula2>
    </dataValidation>
    <dataValidation type="list" allowBlank="1" showInputMessage="1" showErrorMessage="1" errorTitle="Invalid value" error="Please select value from the drop-down list" sqref="H5" xr:uid="{00000000-0002-0000-0200-000003000000}">
      <formula1>PRO_HEIGHT</formula1>
    </dataValidation>
    <dataValidation type="list" allowBlank="1" showInputMessage="1" showErrorMessage="1" errorTitle="Invalid value" error="Please select value from the drop-down list" sqref="B5" xr:uid="{00000000-0002-0000-0200-000004000000}">
      <formula1>WATTBTU</formula1>
    </dataValidation>
    <dataValidation type="whole" operator="greaterThan" allowBlank="1" showInputMessage="1" showErrorMessage="1" errorTitle="Invalid value" error="Please select value greater than 0" sqref="F5" xr:uid="{00000000-0002-0000-0200-000005000000}">
      <formula1>0</formula1>
    </dataValidation>
    <dataValidation type="whole" allowBlank="1" showInputMessage="1" showErrorMessage="1" errorTitle="Invalid value" error="Please select value between 400 and 6000" sqref="G5" xr:uid="{00000000-0002-0000-0200-000006000000}">
      <formula1>400</formula1>
      <formula2>6000</formula2>
    </dataValidation>
  </dataValidations>
  <printOptions horizontalCentered="1"/>
  <pageMargins left="0.59055118110236227" right="0.59055118110236227" top="1.1811023622047245" bottom="1.1811023622047245" header="0.39370078740157483" footer="0.78740157480314965"/>
  <pageSetup paperSize="9" scale="85" orientation="portrait" verticalDpi="599" r:id="rId1"/>
  <headerFooter>
    <oddHeader>&amp;R&amp;G</oddHeader>
    <oddFooter>&amp;L&amp;"Calibri,Bold"&amp;12MEINERTZ A/S&amp;"-,Regular"&amp;11
&amp;"Calibri,Regular"&amp;10Sverigesvej 11
DK-8660 Skanderborg
Denmark
Tel: +45 86521811
meinertz@meinertz.com&amp;R&amp;"Calibri,Regular"&amp;8Printed: &amp;D (&amp;T)</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pageSetUpPr autoPageBreaks="0"/>
  </sheetPr>
  <dimension ref="B1:J36"/>
  <sheetViews>
    <sheetView showGridLines="0" zoomScaleNormal="100" workbookViewId="0">
      <selection activeCell="B5" sqref="B5"/>
    </sheetView>
  </sheetViews>
  <sheetFormatPr defaultRowHeight="15.75" x14ac:dyDescent="0.25"/>
  <cols>
    <col min="1" max="1" width="4.625" style="4" customWidth="1"/>
    <col min="2" max="2" width="9.625" style="4" customWidth="1"/>
    <col min="3" max="8" width="12.625" style="4" customWidth="1"/>
    <col min="9" max="9" width="5.875" style="45" customWidth="1"/>
    <col min="10" max="16384" width="9" style="4"/>
  </cols>
  <sheetData>
    <row r="1" spans="2:10" ht="39.950000000000003" customHeight="1" thickBot="1" x14ac:dyDescent="0.3"/>
    <row r="2" spans="2:10" s="160" customFormat="1" ht="27" customHeight="1" thickTop="1" thickBot="1" x14ac:dyDescent="0.45">
      <c r="B2" s="165" t="str">
        <f ca="1">OFFSET(SPROG!$B$69,0,SPROG!$B$2)</f>
        <v>CONVECTOR / RADIATOR</v>
      </c>
      <c r="C2" s="166"/>
      <c r="D2" s="167"/>
      <c r="E2" s="167"/>
      <c r="F2" s="167"/>
      <c r="G2" s="167"/>
      <c r="H2" s="168"/>
      <c r="I2" s="159"/>
    </row>
    <row r="3" spans="2:10" s="19" customFormat="1" ht="21" customHeight="1" thickTop="1" thickBot="1" x14ac:dyDescent="0.25">
      <c r="B3" s="265" t="str">
        <f ca="1">OFFSET(SPROG!$B$38,0,SPROG!$B$2)</f>
        <v>Select Watt or BTU</v>
      </c>
      <c r="C3" s="105" t="str">
        <f ca="1">OFFSET(SPROG!$B$22,0,SPROG!$B$2)</f>
        <v>Select temperatures  °C</v>
      </c>
      <c r="D3" s="105"/>
      <c r="E3" s="105"/>
      <c r="F3" s="106" t="str">
        <f ca="1">OFFSET(SPROG!$B$25,0,SPROG!$B$2)</f>
        <v>Select output, length or height</v>
      </c>
      <c r="G3" s="105"/>
      <c r="H3" s="107"/>
      <c r="I3" s="41"/>
    </row>
    <row r="4" spans="2:10" s="19" customFormat="1" ht="21" customHeight="1" thickTop="1" thickBot="1" x14ac:dyDescent="0.25">
      <c r="B4" s="266" t="str">
        <f ca="1">OFFSET(SPROG!$B$22,0,SPROG!$B$2)</f>
        <v>Select temperatures  °C</v>
      </c>
      <c r="C4" s="32" t="str">
        <f ca="1">OFFSET(SPROG!$B$26,0,SPROG!$B$2)</f>
        <v>Flow</v>
      </c>
      <c r="D4" s="26" t="str">
        <f ca="1">OFFSET(SPROG!$B$27,0,SPROG!$B$2)</f>
        <v>Return</v>
      </c>
      <c r="E4" s="27" t="str">
        <f ca="1">OFFSET(SPROG!$B$28,0,SPROG!$B$2)</f>
        <v>Room</v>
      </c>
      <c r="F4" s="39" t="str">
        <f ca="1">OFFSET(SPROG!$B$30,0,SPROG!$B$2) &amp; " " &amp;$B$5</f>
        <v>Output - Watt</v>
      </c>
      <c r="G4" s="27" t="str">
        <f ca="1">OFFSET(SPROG!$B$31,0,SPROG!$B$2)</f>
        <v>Length - mm</v>
      </c>
      <c r="H4" s="108" t="str">
        <f ca="1">OFFSET(SPROG!$B$32,0,SPROG!$B$2)</f>
        <v>Height - mm</v>
      </c>
      <c r="I4" s="42"/>
    </row>
    <row r="5" spans="2:10" s="20" customFormat="1" ht="21" customHeight="1" thickTop="1" thickBot="1" x14ac:dyDescent="0.25">
      <c r="B5" s="109" t="s">
        <v>376</v>
      </c>
      <c r="C5" s="110">
        <v>75</v>
      </c>
      <c r="D5" s="111">
        <v>65</v>
      </c>
      <c r="E5" s="112">
        <v>20</v>
      </c>
      <c r="F5" s="113">
        <v>900</v>
      </c>
      <c r="G5" s="112">
        <v>1000</v>
      </c>
      <c r="H5" s="114">
        <v>70</v>
      </c>
      <c r="I5" s="43"/>
      <c r="J5" s="23"/>
    </row>
    <row r="6" spans="2:10" s="8" customFormat="1" ht="9" customHeight="1" thickTop="1" thickBot="1" x14ac:dyDescent="0.25">
      <c r="B6" s="103"/>
      <c r="C6" s="40"/>
      <c r="D6" s="40"/>
      <c r="E6" s="40"/>
      <c r="F6" s="40"/>
      <c r="G6" s="40"/>
      <c r="H6" s="104"/>
      <c r="I6" s="40"/>
    </row>
    <row r="7" spans="2:10" s="20" customFormat="1" ht="21" customHeight="1" thickTop="1" thickBot="1" x14ac:dyDescent="0.25">
      <c r="B7" s="182" t="str">
        <f ca="1">OFFSET(SPROG!$B$33,0,SPROG!$B$2)</f>
        <v>Configuration</v>
      </c>
      <c r="C7" s="183"/>
      <c r="D7" s="184" t="str">
        <f ca="1">OFFSET(SPROG!$B$34,0,SPROG!$B$2)</f>
        <v>Type</v>
      </c>
      <c r="E7" s="184" t="str">
        <f ca="1">OFFSET(SPROG!$B$36,0,SPROG!$B$2)</f>
        <v>Length</v>
      </c>
      <c r="F7" s="184" t="str">
        <f>+$B$5</f>
        <v>Watt</v>
      </c>
      <c r="G7" s="185" t="str">
        <f ca="1">OFFSET(SPROG!$B$36,0,SPROG!$B$2)</f>
        <v>Length</v>
      </c>
      <c r="H7" s="186" t="str">
        <f>+$B$5</f>
        <v>Watt</v>
      </c>
      <c r="I7" s="43"/>
    </row>
    <row r="8" spans="2:10" s="20" customFormat="1" ht="21" customHeight="1" thickTop="1" thickBot="1" x14ac:dyDescent="0.25">
      <c r="B8" s="187"/>
      <c r="C8" s="33"/>
      <c r="D8" s="21" t="str">
        <f>INDEX(KONRAD_TYPE,1,KONRAD_DATA!A71-2)&amp;" "&amp;IF($H$5=70,0,"")&amp;$H$5/10&amp;INDEX(KONRAD_TYPE,2,KONRAD_DATA!A71-2)</f>
        <v>CL/TL 0710</v>
      </c>
      <c r="E8" s="28" t="str">
        <f>IF(AND(D8&lt;&gt;"",ISNUMBER(VLOOKUP($H$5,KONRAD_YDELSER,KONRAD_DATA!$A71,FALSE))=TRUE),IF(ROUNDUP($F$5/VLOOKUP($H$5,KONRAD_YDELSER,KONRAD_DATA!$A71,FALSE),1)*1000&lt;KONRAD_DATA!$B$6,KONRAD_DATA!$B$6,IF(ROUNDUP($F$5/VLOOKUP($H$5,KONRAD_YDELSER,KONRAD_DATA!$A71,FALSE),1)*1000&gt;KONRAD_DATA!$B$7-IF(MID(D8,2,1)="F",KONRAD_DATA!$B$9,0),"",ROUNDUP($F$5/VLOOKUP($H$5,KONRAD_YDELSER,KONRAD_DATA!$A71,FALSE),1)*1000)),"")</f>
        <v/>
      </c>
      <c r="F8" s="28" t="str">
        <f>IF($E8="","",ROUND(($E8/1000)*VLOOKUP($H$5,KONRAD_YDELSER,KONRAD_DATA!$A71,FALSE),0))</f>
        <v/>
      </c>
      <c r="G8" s="46">
        <f>IF(AND($G$5&gt;=KONRAD_DATA!$B$6,$G$5&lt;=KONRAD_DATA!$B$7-IF(MID(D8,2,1)="F",KONRAD_DATA!$B$9,0)),$G$5,"")</f>
        <v>1000</v>
      </c>
      <c r="H8" s="188">
        <f>IF($G8="","",ROUND(($G8/1000)*VLOOKUP($H$5,KONRAD_YDELSER,KONRAD_DATA!$A71,FALSE),0))</f>
        <v>108</v>
      </c>
      <c r="I8" s="43"/>
    </row>
    <row r="9" spans="2:10" s="20" customFormat="1" ht="21" customHeight="1" thickTop="1" thickBot="1" x14ac:dyDescent="0.25">
      <c r="B9" s="187"/>
      <c r="C9" s="33"/>
      <c r="D9" s="21" t="str">
        <f>INDEX(KONRAD_TYPE,1,KONRAD_DATA!A72-2)&amp;" "&amp;IF($H$5=70,0,"")&amp;$H$5/10&amp;INDEX(KONRAD_TYPE,2,KONRAD_DATA!A72-2)</f>
        <v>TX 0710</v>
      </c>
      <c r="E9" s="28" t="str">
        <f>IF(AND(D9&lt;&gt;"",ISNUMBER(VLOOKUP($H$5,KONRAD_YDELSER,KONRAD_DATA!$A72,FALSE))=TRUE),IF(ROUNDUP($F$5/VLOOKUP($H$5,KONRAD_YDELSER,KONRAD_DATA!$A72,FALSE),1)*1000&lt;KONRAD_DATA!$B$6,KONRAD_DATA!$B$6,IF(ROUNDUP($F$5/VLOOKUP($H$5,KONRAD_YDELSER,KONRAD_DATA!$A72,FALSE),1)*1000&gt;KONRAD_DATA!$B$7-IF(MID(D9,2,1)="F",KONRAD_DATA!$B$9,0),"",ROUNDUP($F$5/VLOOKUP($H$5,KONRAD_YDELSER,KONRAD_DATA!$A72,FALSE),1)*1000)),"")</f>
        <v/>
      </c>
      <c r="F9" s="28" t="str">
        <f>IF($E9="","",ROUND(($E9/1000)*VLOOKUP($H$5,KONRAD_YDELSER,KONRAD_DATA!$A72,FALSE),0))</f>
        <v/>
      </c>
      <c r="G9" s="46">
        <f>IF(AND($G$5&gt;=KONRAD_DATA!$B$6,$G$5&lt;=KONRAD_DATA!$B$7-IF(MID(D9,2,1)="F",KONRAD_DATA!$B$9,0)),$G$5,"")</f>
        <v>1000</v>
      </c>
      <c r="H9" s="188">
        <f>IF($G9="","",ROUND(($G9/1000)*VLOOKUP($H$5,KONRAD_YDELSER,KONRAD_DATA!$A72,FALSE),0))</f>
        <v>105</v>
      </c>
      <c r="I9" s="43"/>
    </row>
    <row r="10" spans="2:10" s="20" customFormat="1" ht="21" customHeight="1" thickTop="1" thickBot="1" x14ac:dyDescent="0.25">
      <c r="B10" s="187"/>
      <c r="C10" s="33"/>
      <c r="D10" s="21" t="str">
        <f>INDEX(KONRAD_TYPE,1,KONRAD_DATA!A73-2)&amp;" "&amp;IF($H$5=70,0,"")&amp;$H$5/10&amp;INDEX(KONRAD_TYPE,2,KONRAD_DATA!A73-2)</f>
        <v>TF 0710</v>
      </c>
      <c r="E10" s="28" t="str">
        <f>IF(AND(D10&lt;&gt;"",ISNUMBER(VLOOKUP($H$5,KONRAD_YDELSER,KONRAD_DATA!$A73,FALSE))=TRUE),IF(ROUNDUP($F$5/VLOOKUP($H$5,KONRAD_YDELSER,KONRAD_DATA!$A73,FALSE),1)*1000&lt;KONRAD_DATA!$B$6,KONRAD_DATA!$B$6,IF(ROUNDUP($F$5/VLOOKUP($H$5,KONRAD_YDELSER,KONRAD_DATA!$A73,FALSE),1)*1000&gt;KONRAD_DATA!$B$7-IF(MID(D10,2,1)="F",KONRAD_DATA!$B$9,0),"",ROUNDUP($F$5/VLOOKUP($H$5,KONRAD_YDELSER,KONRAD_DATA!$A73,FALSE),1)*1000)),"")</f>
        <v/>
      </c>
      <c r="F10" s="28" t="str">
        <f>IF($E10="","",ROUND(($E10/1000)*VLOOKUP($H$5,KONRAD_YDELSER,KONRAD_DATA!$A73,FALSE),0))</f>
        <v/>
      </c>
      <c r="G10" s="46">
        <f>IF(AND($G$5&gt;=KONRAD_DATA!$B$6,$G$5&lt;=KONRAD_DATA!$B$7-IF(MID(D10,2,1)="F",KONRAD_DATA!$B$9,0)),$G$5,"")</f>
        <v>1000</v>
      </c>
      <c r="H10" s="188">
        <f>IF($G10="","",ROUND(($G10/1000)*VLOOKUP($H$5,KONRAD_YDELSER,KONRAD_DATA!$A73,FALSE),0))</f>
        <v>94</v>
      </c>
      <c r="I10" s="43"/>
    </row>
    <row r="11" spans="2:10" s="20" customFormat="1" ht="21" customHeight="1" thickTop="1" thickBot="1" x14ac:dyDescent="0.25">
      <c r="B11" s="187"/>
      <c r="C11" s="33"/>
      <c r="D11" s="21" t="str">
        <f>INDEX(KONRAD_TYPE,1,KONRAD_DATA!A74-2)&amp;" "&amp;IF($H$5=70,0,"")&amp;$H$5/10&amp;INDEX(KONRAD_TYPE,2,KONRAD_DATA!A74-2)</f>
        <v>CL/TL 0711</v>
      </c>
      <c r="E11" s="28">
        <f>IF(AND(D11&lt;&gt;"",ISNUMBER(VLOOKUP($H$5,KONRAD_YDELSER,KONRAD_DATA!$A74,FALSE))=TRUE),IF(ROUNDUP($F$5/VLOOKUP($H$5,KONRAD_YDELSER,KONRAD_DATA!$A74,FALSE),1)*1000&lt;KONRAD_DATA!$B$6,KONRAD_DATA!$B$6,IF(ROUNDUP($F$5/VLOOKUP($H$5,KONRAD_YDELSER,KONRAD_DATA!$A74,FALSE),1)*1000&gt;KONRAD_DATA!$B$7-IF(MID(D11,2,1)="F",KONRAD_DATA!$B$9,0),"",ROUNDUP($F$5/VLOOKUP($H$5,KONRAD_YDELSER,KONRAD_DATA!$A74,FALSE),1)*1000)),"")</f>
        <v>4500</v>
      </c>
      <c r="F11" s="28">
        <f>IF($E11="","",ROUND(($E11/1000)*VLOOKUP($H$5,KONRAD_YDELSER,KONRAD_DATA!$A74,FALSE),0))</f>
        <v>909</v>
      </c>
      <c r="G11" s="46">
        <f>IF(AND($G$5&gt;=KONRAD_DATA!$B$6,$G$5&lt;=KONRAD_DATA!$B$7-IF(MID(D11,2,1)="F",KONRAD_DATA!$B$9,0)),$G$5,"")</f>
        <v>1000</v>
      </c>
      <c r="H11" s="188">
        <f>IF($G11="","",ROUND(($G11/1000)*VLOOKUP($H$5,KONRAD_YDELSER,KONRAD_DATA!$A74,FALSE),0))</f>
        <v>202</v>
      </c>
      <c r="I11" s="43"/>
    </row>
    <row r="12" spans="2:10" s="20" customFormat="1" ht="21" customHeight="1" thickTop="1" thickBot="1" x14ac:dyDescent="0.25">
      <c r="B12" s="187"/>
      <c r="C12" s="33"/>
      <c r="D12" s="21" t="str">
        <f>INDEX(KONRAD_TYPE,1,KONRAD_DATA!A75-2)&amp;" "&amp;IF($H$5=70,0,"")&amp;$H$5/10&amp;INDEX(KONRAD_TYPE,2,KONRAD_DATA!A75-2)</f>
        <v>TX 0711</v>
      </c>
      <c r="E12" s="28">
        <f>IF(AND(D12&lt;&gt;"",ISNUMBER(VLOOKUP($H$5,KONRAD_YDELSER,KONRAD_DATA!$A75,FALSE))=TRUE),IF(ROUNDUP($F$5/VLOOKUP($H$5,KONRAD_YDELSER,KONRAD_DATA!$A75,FALSE),1)*1000&lt;KONRAD_DATA!$B$6,KONRAD_DATA!$B$6,IF(ROUNDUP($F$5/VLOOKUP($H$5,KONRAD_YDELSER,KONRAD_DATA!$A75,FALSE),1)*1000&gt;KONRAD_DATA!$B$7-IF(MID(D12,2,1)="F",KONRAD_DATA!$B$9,0),"",ROUNDUP($F$5/VLOOKUP($H$5,KONRAD_YDELSER,KONRAD_DATA!$A75,FALSE),1)*1000)),"")</f>
        <v>4699.9999999999991</v>
      </c>
      <c r="F12" s="28">
        <f>IF($E12="","",ROUND(($E12/1000)*VLOOKUP($H$5,KONRAD_YDELSER,KONRAD_DATA!$A75,FALSE),0))</f>
        <v>912</v>
      </c>
      <c r="G12" s="46">
        <f>IF(AND($G$5&gt;=KONRAD_DATA!$B$6,$G$5&lt;=KONRAD_DATA!$B$7-IF(MID(D12,2,1)="F",KONRAD_DATA!$B$9,0)),$G$5,"")</f>
        <v>1000</v>
      </c>
      <c r="H12" s="188">
        <f>IF($G12="","",ROUND(($G12/1000)*VLOOKUP($H$5,KONRAD_YDELSER,KONRAD_DATA!$A75,FALSE),0))</f>
        <v>194</v>
      </c>
      <c r="I12" s="43"/>
    </row>
    <row r="13" spans="2:10" s="20" customFormat="1" ht="21" customHeight="1" thickTop="1" thickBot="1" x14ac:dyDescent="0.25">
      <c r="B13" s="187"/>
      <c r="C13" s="33"/>
      <c r="D13" s="21" t="str">
        <f>INDEX(KONRAD_TYPE,1,KONRAD_DATA!A76-2)&amp;" "&amp;IF($H$5=70,0,"")&amp;$H$5/10&amp;INDEX(KONRAD_TYPE,2,KONRAD_DATA!A76-2)</f>
        <v>TF 0711</v>
      </c>
      <c r="E13" s="28" t="str">
        <f>IF(AND(D13&lt;&gt;"",ISNUMBER(VLOOKUP($H$5,KONRAD_YDELSER,KONRAD_DATA!$A76,FALSE))=TRUE),IF(ROUNDUP($F$5/VLOOKUP($H$5,KONRAD_YDELSER,KONRAD_DATA!$A76,FALSE),1)*1000&lt;KONRAD_DATA!$B$6,KONRAD_DATA!$B$6,IF(ROUNDUP($F$5/VLOOKUP($H$5,KONRAD_YDELSER,KONRAD_DATA!$A76,FALSE),1)*1000&gt;KONRAD_DATA!$B$7-IF(MID(D13,2,1)="F",KONRAD_DATA!$B$9,0),"",ROUNDUP($F$5/VLOOKUP($H$5,KONRAD_YDELSER,KONRAD_DATA!$A76,FALSE),1)*1000)),"")</f>
        <v/>
      </c>
      <c r="F13" s="28" t="str">
        <f>IF($E13="","",ROUND(($E13/1000)*VLOOKUP($H$5,KONRAD_YDELSER,KONRAD_DATA!$A76,FALSE),0))</f>
        <v/>
      </c>
      <c r="G13" s="46">
        <f>IF(AND($G$5&gt;=KONRAD_DATA!$B$6,$G$5&lt;=KONRAD_DATA!$B$7-IF(MID(D13,2,1)="F",KONRAD_DATA!$B$9,0)),$G$5,"")</f>
        <v>1000</v>
      </c>
      <c r="H13" s="188">
        <f>IF($G13="","",ROUND(($G13/1000)*VLOOKUP($H$5,KONRAD_YDELSER,KONRAD_DATA!$A76,FALSE),0))</f>
        <v>189</v>
      </c>
      <c r="I13" s="43"/>
    </row>
    <row r="14" spans="2:10" s="20" customFormat="1" ht="21" customHeight="1" thickTop="1" thickBot="1" x14ac:dyDescent="0.25">
      <c r="B14" s="187"/>
      <c r="C14" s="33"/>
      <c r="D14" s="21" t="str">
        <f>INDEX(KONRAD_TYPE,1,KONRAD_DATA!A77-2)&amp;" "&amp;IF($H$5=70,0,"")&amp;$H$5/10&amp;INDEX(KONRAD_TYPE,2,KONRAD_DATA!A77-2)</f>
        <v>CL 0712</v>
      </c>
      <c r="E14" s="28">
        <f>IF(AND(D14&lt;&gt;"",ISNUMBER(VLOOKUP($H$5,KONRAD_YDELSER,KONRAD_DATA!$A77,FALSE))=TRUE),IF(ROUNDUP($F$5/VLOOKUP($H$5,KONRAD_YDELSER,KONRAD_DATA!$A77,FALSE),1)*1000&lt;KONRAD_DATA!$B$6,KONRAD_DATA!$B$6,IF(ROUNDUP($F$5/VLOOKUP($H$5,KONRAD_YDELSER,KONRAD_DATA!$A77,FALSE),1)*1000&gt;KONRAD_DATA!$B$7-IF(MID(D14,2,1)="F",KONRAD_DATA!$B$9,0),"",ROUNDUP($F$5/VLOOKUP($H$5,KONRAD_YDELSER,KONRAD_DATA!$A77,FALSE),1)*1000)),"")</f>
        <v>3300.0000000000005</v>
      </c>
      <c r="F14" s="28">
        <f>IF($E14="","",ROUND(($E14/1000)*VLOOKUP($H$5,KONRAD_YDELSER,KONRAD_DATA!$A77,FALSE),0))</f>
        <v>927</v>
      </c>
      <c r="G14" s="46">
        <f>IF(AND($G$5&gt;=KONRAD_DATA!$B$6,$G$5&lt;=KONRAD_DATA!$B$7-IF(MID(D14,2,1)="F",KONRAD_DATA!$B$9,0)),$G$5,"")</f>
        <v>1000</v>
      </c>
      <c r="H14" s="188">
        <f>IF($G14="","",ROUND(($G14/1000)*VLOOKUP($H$5,KONRAD_YDELSER,KONRAD_DATA!$A77,FALSE),0))</f>
        <v>281</v>
      </c>
      <c r="I14" s="43"/>
    </row>
    <row r="15" spans="2:10" s="20" customFormat="1" ht="21" customHeight="1" thickTop="1" thickBot="1" x14ac:dyDescent="0.25">
      <c r="B15" s="187"/>
      <c r="C15" s="33"/>
      <c r="D15" s="21" t="str">
        <f>INDEX(KONRAD_TYPE,1,KONRAD_DATA!A78-2)&amp;" "&amp;IF($H$5=70,0,"")&amp;$H$5/10&amp;INDEX(KONRAD_TYPE,2,KONRAD_DATA!A78-2)</f>
        <v>TF 0712</v>
      </c>
      <c r="E15" s="28" t="str">
        <f>IF(AND(D15&lt;&gt;"",ISNUMBER(VLOOKUP($H$5,KONRAD_YDELSER,KONRAD_DATA!$A78,FALSE))=TRUE),IF(ROUNDUP($F$5/VLOOKUP($H$5,KONRAD_YDELSER,KONRAD_DATA!$A78,FALSE),1)*1000&lt;KONRAD_DATA!$B$6,KONRAD_DATA!$B$6,IF(ROUNDUP($F$5/VLOOKUP($H$5,KONRAD_YDELSER,KONRAD_DATA!$A78,FALSE),1)*1000&gt;KONRAD_DATA!$B$7-IF(MID(D15,2,1)="F",KONRAD_DATA!$B$9,0),"",ROUNDUP($F$5/VLOOKUP($H$5,KONRAD_YDELSER,KONRAD_DATA!$A78,FALSE),1)*1000)),"")</f>
        <v/>
      </c>
      <c r="F15" s="28" t="str">
        <f>IF($E15="","",ROUND(($E15/1000)*VLOOKUP($H$5,KONRAD_YDELSER,KONRAD_DATA!$A78,FALSE),0))</f>
        <v/>
      </c>
      <c r="G15" s="46">
        <f>IF(AND($G$5&gt;=KONRAD_DATA!$B$6,$G$5&lt;=KONRAD_DATA!$B$7-IF(MID(D15,2,1)="F",KONRAD_DATA!$B$9,0)),$G$5,"")</f>
        <v>1000</v>
      </c>
      <c r="H15" s="188">
        <f>IF($G15="","",ROUND(($G15/1000)*VLOOKUP($H$5,KONRAD_YDELSER,KONRAD_DATA!$A78,FALSE),0))</f>
        <v>266</v>
      </c>
      <c r="I15" s="43"/>
    </row>
    <row r="16" spans="2:10" s="20" customFormat="1" ht="21" customHeight="1" thickTop="1" thickBot="1" x14ac:dyDescent="0.25">
      <c r="B16" s="187"/>
      <c r="C16" s="33"/>
      <c r="D16" s="21" t="str">
        <f>INDEX(KONRAD_TYPE,1,KONRAD_DATA!A79-2)&amp;" "&amp;IF($H$5=70,0,"")&amp;$H$5/10&amp;INDEX(KONRAD_TYPE,2,KONRAD_DATA!A79-2)</f>
        <v>TS 0720</v>
      </c>
      <c r="E16" s="28">
        <f>IF(AND(D16&lt;&gt;"",ISNUMBER(VLOOKUP($H$5,KONRAD_YDELSER,KONRAD_DATA!$A79,FALSE))=TRUE),IF(ROUNDUP($F$5/VLOOKUP($H$5,KONRAD_YDELSER,KONRAD_DATA!$A79,FALSE),1)*1000&lt;KONRAD_DATA!$B$6,KONRAD_DATA!$B$6,IF(ROUNDUP($F$5/VLOOKUP($H$5,KONRAD_YDELSER,KONRAD_DATA!$A79,FALSE),1)*1000&gt;KONRAD_DATA!$B$7-IF(MID(D16,2,1)="F",KONRAD_DATA!$B$9,0),"",ROUNDUP($F$5/VLOOKUP($H$5,KONRAD_YDELSER,KONRAD_DATA!$A79,FALSE),1)*1000)),"")</f>
        <v>3400</v>
      </c>
      <c r="F16" s="28">
        <f>IF($E16="","",ROUND(($E16/1000)*VLOOKUP($H$5,KONRAD_YDELSER,KONRAD_DATA!$A79,FALSE),0))</f>
        <v>918</v>
      </c>
      <c r="G16" s="46">
        <f>IF(AND($G$5&gt;=KONRAD_DATA!$B$6,$G$5&lt;=KONRAD_DATA!$B$7-IF(MID(D16,2,1)="F",KONRAD_DATA!$B$9,0)),$G$5,"")</f>
        <v>1000</v>
      </c>
      <c r="H16" s="188">
        <f>IF($G16="","",ROUND(($G16/1000)*VLOOKUP($H$5,KONRAD_YDELSER,KONRAD_DATA!$A79,FALSE),0))</f>
        <v>270</v>
      </c>
      <c r="I16" s="43"/>
    </row>
    <row r="17" spans="2:10" s="20" customFormat="1" ht="21" customHeight="1" thickTop="1" thickBot="1" x14ac:dyDescent="0.25">
      <c r="B17" s="187"/>
      <c r="C17" s="33"/>
      <c r="D17" s="21" t="str">
        <f>INDEX(KONRAD_TYPE,1,KONRAD_DATA!A80-2)&amp;" "&amp;IF($H$5=70,0,"")&amp;$H$5/10&amp;INDEX(KONRAD_TYPE,2,KONRAD_DATA!A80-2)</f>
        <v>CL/TL 0720</v>
      </c>
      <c r="E17" s="28">
        <f>IF(AND(D17&lt;&gt;"",ISNUMBER(VLOOKUP($H$5,KONRAD_YDELSER,KONRAD_DATA!$A80,FALSE))=TRUE),IF(ROUNDUP($F$5/VLOOKUP($H$5,KONRAD_YDELSER,KONRAD_DATA!$A80,FALSE),1)*1000&lt;KONRAD_DATA!$B$6,KONRAD_DATA!$B$6,IF(ROUNDUP($F$5/VLOOKUP($H$5,KONRAD_YDELSER,KONRAD_DATA!$A80,FALSE),1)*1000&gt;KONRAD_DATA!$B$7-IF(MID(D17,2,1)="F",KONRAD_DATA!$B$9,0),"",ROUNDUP($F$5/VLOOKUP($H$5,KONRAD_YDELSER,KONRAD_DATA!$A80,FALSE),1)*1000)),"")</f>
        <v>2300.0000000000005</v>
      </c>
      <c r="F17" s="28">
        <f>IF($E17="","",ROUND(($E17/1000)*VLOOKUP($H$5,KONRAD_YDELSER,KONRAD_DATA!$A80,FALSE),0))</f>
        <v>902</v>
      </c>
      <c r="G17" s="46">
        <f>IF(AND($G$5&gt;=KONRAD_DATA!$B$6,$G$5&lt;=KONRAD_DATA!$B$7-IF(MID(D17,2,1)="F",KONRAD_DATA!$B$9,0)),$G$5,"")</f>
        <v>1000</v>
      </c>
      <c r="H17" s="188">
        <f>IF($G17="","",ROUND(($G17/1000)*VLOOKUP($H$5,KONRAD_YDELSER,KONRAD_DATA!$A80,FALSE),0))</f>
        <v>392</v>
      </c>
      <c r="I17" s="43"/>
    </row>
    <row r="18" spans="2:10" s="20" customFormat="1" ht="21" customHeight="1" thickTop="1" thickBot="1" x14ac:dyDescent="0.25">
      <c r="B18" s="187"/>
      <c r="C18" s="33"/>
      <c r="D18" s="21" t="str">
        <f>INDEX(KONRAD_TYPE,1,KONRAD_DATA!A81-2)&amp;" "&amp;IF($H$5=70,0,"")&amp;$H$5/10&amp;INDEX(KONRAD_TYPE,2,KONRAD_DATA!A81-2)</f>
        <v>CX/TX 0720</v>
      </c>
      <c r="E18" s="28">
        <f>IF(AND(D18&lt;&gt;"",ISNUMBER(VLOOKUP($H$5,KONRAD_YDELSER,KONRAD_DATA!$A81,FALSE))=TRUE),IF(ROUNDUP($F$5/VLOOKUP($H$5,KONRAD_YDELSER,KONRAD_DATA!$A81,FALSE),1)*1000&lt;KONRAD_DATA!$B$6,KONRAD_DATA!$B$6,IF(ROUNDUP($F$5/VLOOKUP($H$5,KONRAD_YDELSER,KONRAD_DATA!$A81,FALSE),1)*1000&gt;KONRAD_DATA!$B$7-IF(MID(D18,2,1)="F",KONRAD_DATA!$B$9,0),"",ROUNDUP($F$5/VLOOKUP($H$5,KONRAD_YDELSER,KONRAD_DATA!$A81,FALSE),1)*1000)),"")</f>
        <v>2400</v>
      </c>
      <c r="F18" s="28">
        <f>IF($E18="","",ROUND(($E18/1000)*VLOOKUP($H$5,KONRAD_YDELSER,KONRAD_DATA!$A81,FALSE),0))</f>
        <v>902</v>
      </c>
      <c r="G18" s="46">
        <f>IF(AND($G$5&gt;=KONRAD_DATA!$B$6,$G$5&lt;=KONRAD_DATA!$B$7-IF(MID(D18,2,1)="F",KONRAD_DATA!$B$9,0)),$G$5,"")</f>
        <v>1000</v>
      </c>
      <c r="H18" s="188">
        <f>IF($G18="","",ROUND(($G18/1000)*VLOOKUP($H$5,KONRAD_YDELSER,KONRAD_DATA!$A81,FALSE),0))</f>
        <v>376</v>
      </c>
      <c r="I18" s="43"/>
      <c r="J18" s="8"/>
    </row>
    <row r="19" spans="2:10" s="20" customFormat="1" ht="21" customHeight="1" thickTop="1" thickBot="1" x14ac:dyDescent="0.25">
      <c r="B19" s="187"/>
      <c r="C19" s="33"/>
      <c r="D19" s="21" t="str">
        <f>INDEX(KONRAD_TYPE,1,KONRAD_DATA!A82-2)&amp;" "&amp;IF($H$5=70,0,"")&amp;$H$5/10&amp;INDEX(KONRAD_TYPE,2,KONRAD_DATA!A82-2)</f>
        <v>CL/TL 0721</v>
      </c>
      <c r="E19" s="28">
        <f>IF(AND(D19&lt;&gt;"",ISNUMBER(VLOOKUP($H$5,KONRAD_YDELSER,KONRAD_DATA!$A82,FALSE))=TRUE),IF(ROUNDUP($F$5/VLOOKUP($H$5,KONRAD_YDELSER,KONRAD_DATA!$A82,FALSE),1)*1000&lt;KONRAD_DATA!$B$6,KONRAD_DATA!$B$6,IF(ROUNDUP($F$5/VLOOKUP($H$5,KONRAD_YDELSER,KONRAD_DATA!$A82,FALSE),1)*1000&gt;KONRAD_DATA!$B$7-IF(MID(D19,2,1)="F",KONRAD_DATA!$B$9,0),"",ROUNDUP($F$5/VLOOKUP($H$5,KONRAD_YDELSER,KONRAD_DATA!$A82,FALSE),1)*1000)),"")</f>
        <v>1900.0000000000002</v>
      </c>
      <c r="F19" s="28">
        <f>IF($E19="","",ROUND(($E19/1000)*VLOOKUP($H$5,KONRAD_YDELSER,KONRAD_DATA!$A82,FALSE),0))</f>
        <v>906</v>
      </c>
      <c r="G19" s="46">
        <f>IF(AND($G$5&gt;=KONRAD_DATA!$B$6,$G$5&lt;=KONRAD_DATA!$B$7-IF(MID(D19,2,1)="F",KONRAD_DATA!$B$9,0)),$G$5,"")</f>
        <v>1000</v>
      </c>
      <c r="H19" s="188">
        <f>IF($G19="","",ROUND(($G19/1000)*VLOOKUP($H$5,KONRAD_YDELSER,KONRAD_DATA!$A82,FALSE),0))</f>
        <v>477</v>
      </c>
      <c r="I19" s="43"/>
      <c r="J19" s="8"/>
    </row>
    <row r="20" spans="2:10" s="20" customFormat="1" ht="21" customHeight="1" thickTop="1" thickBot="1" x14ac:dyDescent="0.25">
      <c r="B20" s="187"/>
      <c r="C20" s="33"/>
      <c r="D20" s="21" t="str">
        <f>INDEX(KONRAD_TYPE,1,KONRAD_DATA!A83-2)&amp;" "&amp;IF($H$5=70,0,"")&amp;$H$5/10&amp;INDEX(KONRAD_TYPE,2,KONRAD_DATA!A83-2)</f>
        <v>TF 0721</v>
      </c>
      <c r="E20" s="28">
        <f>IF(AND(D20&lt;&gt;"",ISNUMBER(VLOOKUP($H$5,KONRAD_YDELSER,KONRAD_DATA!$A83,FALSE))=TRUE),IF(ROUNDUP($F$5/VLOOKUP($H$5,KONRAD_YDELSER,KONRAD_DATA!$A83,FALSE),1)*1000&lt;KONRAD_DATA!$B$6,KONRAD_DATA!$B$6,IF(ROUNDUP($F$5/VLOOKUP($H$5,KONRAD_YDELSER,KONRAD_DATA!$A83,FALSE),1)*1000&gt;KONRAD_DATA!$B$7-IF(MID(D20,2,1)="F",KONRAD_DATA!$B$9,0),"",ROUNDUP($F$5/VLOOKUP($H$5,KONRAD_YDELSER,KONRAD_DATA!$A83,FALSE),1)*1000)),"")</f>
        <v>2000</v>
      </c>
      <c r="F20" s="28">
        <f>IF($E20="","",ROUND(($E20/1000)*VLOOKUP($H$5,KONRAD_YDELSER,KONRAD_DATA!$A83,FALSE),0))</f>
        <v>902</v>
      </c>
      <c r="G20" s="46">
        <f>IF(AND($G$5&gt;=KONRAD_DATA!$B$6,$G$5&lt;=KONRAD_DATA!$B$7-IF(MID(D20,2,1)="F",KONRAD_DATA!$B$9,0)),$G$5,"")</f>
        <v>1000</v>
      </c>
      <c r="H20" s="188">
        <f>IF($G20="","",ROUND(($G20/1000)*VLOOKUP($H$5,KONRAD_YDELSER,KONRAD_DATA!$A83,FALSE),0))</f>
        <v>451</v>
      </c>
      <c r="I20" s="43"/>
      <c r="J20" s="8"/>
    </row>
    <row r="21" spans="2:10" s="20" customFormat="1" ht="21" customHeight="1" thickTop="1" thickBot="1" x14ac:dyDescent="0.25">
      <c r="B21" s="187"/>
      <c r="C21" s="33"/>
      <c r="D21" s="21" t="str">
        <f>INDEX(KONRAD_TYPE,1,KONRAD_DATA!A84-2)&amp;" "&amp;IF($H$5=70,0,"")&amp;$H$5/10&amp;INDEX(KONRAD_TYPE,2,KONRAD_DATA!A84-2)</f>
        <v>CL 0722</v>
      </c>
      <c r="E21" s="28">
        <f>IF(AND(D21&lt;&gt;"",ISNUMBER(VLOOKUP($H$5,KONRAD_YDELSER,KONRAD_DATA!$A84,FALSE))=TRUE),IF(ROUNDUP($F$5/VLOOKUP($H$5,KONRAD_YDELSER,KONRAD_DATA!$A84,FALSE),1)*1000&lt;KONRAD_DATA!$B$6,KONRAD_DATA!$B$6,IF(ROUNDUP($F$5/VLOOKUP($H$5,KONRAD_YDELSER,KONRAD_DATA!$A84,FALSE),1)*1000&gt;KONRAD_DATA!$B$7-IF(MID(D21,2,1)="F",KONRAD_DATA!$B$9,0),"",ROUNDUP($F$5/VLOOKUP($H$5,KONRAD_YDELSER,KONRAD_DATA!$A84,FALSE),1)*1000)),"")</f>
        <v>1700.0000000000002</v>
      </c>
      <c r="F21" s="28">
        <f>IF($E21="","",ROUND(($E21/1000)*VLOOKUP($H$5,KONRAD_YDELSER,KONRAD_DATA!$A84,FALSE),0))</f>
        <v>940</v>
      </c>
      <c r="G21" s="46">
        <f>IF(AND($G$5&gt;=KONRAD_DATA!$B$6,$G$5&lt;=KONRAD_DATA!$B$7-IF(MID(D21,2,1)="F",KONRAD_DATA!$B$9,0)),$G$5,"")</f>
        <v>1000</v>
      </c>
      <c r="H21" s="188">
        <f>IF($G21="","",ROUND(($G21/1000)*VLOOKUP($H$5,KONRAD_YDELSER,KONRAD_DATA!$A84,FALSE),0))</f>
        <v>553</v>
      </c>
      <c r="I21" s="43"/>
      <c r="J21" s="8"/>
    </row>
    <row r="22" spans="2:10" s="20" customFormat="1" ht="21" customHeight="1" thickTop="1" thickBot="1" x14ac:dyDescent="0.25">
      <c r="B22" s="187"/>
      <c r="C22" s="33"/>
      <c r="D22" s="21" t="str">
        <f>INDEX(KONRAD_TYPE,1,KONRAD_DATA!A85-2)&amp;" "&amp;IF($H$5=70,0,"")&amp;$H$5/10&amp;INDEX(KONRAD_TYPE,2,KONRAD_DATA!A85-2)</f>
        <v>TS 0730</v>
      </c>
      <c r="E22" s="28">
        <f>IF(AND(D22&lt;&gt;"",ISNUMBER(VLOOKUP($H$5,KONRAD_YDELSER,KONRAD_DATA!$A85,FALSE))=TRUE),IF(ROUNDUP($F$5/VLOOKUP($H$5,KONRAD_YDELSER,KONRAD_DATA!$A85,FALSE),1)*1000&lt;KONRAD_DATA!$B$6,KONRAD_DATA!$B$6,IF(ROUNDUP($F$5/VLOOKUP($H$5,KONRAD_YDELSER,KONRAD_DATA!$A85,FALSE),1)*1000&gt;KONRAD_DATA!$B$7-IF(MID(D22,2,1)="F",KONRAD_DATA!$B$9,0),"",ROUNDUP($F$5/VLOOKUP($H$5,KONRAD_YDELSER,KONRAD_DATA!$A85,FALSE),1)*1000)),"")</f>
        <v>2100</v>
      </c>
      <c r="F22" s="28">
        <f>IF($E22="","",ROUND(($E22/1000)*VLOOKUP($H$5,KONRAD_YDELSER,KONRAD_DATA!$A85,FALSE),0))</f>
        <v>903</v>
      </c>
      <c r="G22" s="46">
        <f>IF(AND($G$5&gt;=KONRAD_DATA!$B$6,$G$5&lt;=KONRAD_DATA!$B$7-IF(MID(D22,2,1)="F",KONRAD_DATA!$B$9,0)),$G$5,"")</f>
        <v>1000</v>
      </c>
      <c r="H22" s="188">
        <f>IF($G22="","",ROUND(($G22/1000)*VLOOKUP($H$5,KONRAD_YDELSER,KONRAD_DATA!$A85,FALSE),0))</f>
        <v>430</v>
      </c>
      <c r="I22" s="43"/>
      <c r="J22" s="8"/>
    </row>
    <row r="23" spans="2:10" s="20" customFormat="1" ht="21" customHeight="1" thickTop="1" thickBot="1" x14ac:dyDescent="0.25">
      <c r="B23" s="187"/>
      <c r="C23" s="33"/>
      <c r="D23" s="21" t="str">
        <f>INDEX(KONRAD_TYPE,1,KONRAD_DATA!A86-2)&amp;" "&amp;IF($H$5=70,0,"")&amp;$H$5/10&amp;INDEX(KONRAD_TYPE,2,KONRAD_DATA!A86-2)</f>
        <v>CL/TL 0730</v>
      </c>
      <c r="E23" s="28">
        <f>IF(AND(D23&lt;&gt;"",ISNUMBER(VLOOKUP($H$5,KONRAD_YDELSER,KONRAD_DATA!$A86,FALSE))=TRUE),IF(ROUNDUP($F$5/VLOOKUP($H$5,KONRAD_YDELSER,KONRAD_DATA!$A86,FALSE),1)*1000&lt;KONRAD_DATA!$B$6,KONRAD_DATA!$B$6,IF(ROUNDUP($F$5/VLOOKUP($H$5,KONRAD_YDELSER,KONRAD_DATA!$A86,FALSE),1)*1000&gt;KONRAD_DATA!$B$7-IF(MID(D23,2,1)="F",KONRAD_DATA!$B$9,0),"",ROUNDUP($F$5/VLOOKUP($H$5,KONRAD_YDELSER,KONRAD_DATA!$A86,FALSE),1)*1000)),"")</f>
        <v>1400.0000000000002</v>
      </c>
      <c r="F23" s="28">
        <f>IF($E23="","",ROUND(($E23/1000)*VLOOKUP($H$5,KONRAD_YDELSER,KONRAD_DATA!$A86,FALSE),0))</f>
        <v>941</v>
      </c>
      <c r="G23" s="46">
        <f>IF(AND($G$5&gt;=KONRAD_DATA!$B$6,$G$5&lt;=KONRAD_DATA!$B$7-IF(MID(D23,2,1)="F",KONRAD_DATA!$B$9,0)),$G$5,"")</f>
        <v>1000</v>
      </c>
      <c r="H23" s="188">
        <f>IF($G23="","",ROUND(($G23/1000)*VLOOKUP($H$5,KONRAD_YDELSER,KONRAD_DATA!$A86,FALSE),0))</f>
        <v>672</v>
      </c>
      <c r="I23" s="43"/>
      <c r="J23" s="8"/>
    </row>
    <row r="24" spans="2:10" s="20" customFormat="1" ht="21" customHeight="1" thickTop="1" thickBot="1" x14ac:dyDescent="0.25">
      <c r="B24" s="187"/>
      <c r="C24" s="33"/>
      <c r="D24" s="21" t="str">
        <f>INDEX(KONRAD_TYPE,1,KONRAD_DATA!A87-2)&amp;" "&amp;IF($H$5=70,0,"")&amp;$H$5/10&amp;INDEX(KONRAD_TYPE,2,KONRAD_DATA!A87-2)</f>
        <v>CX/TX 0730</v>
      </c>
      <c r="E24" s="28">
        <f>IF(AND(D24&lt;&gt;"",ISNUMBER(VLOOKUP($H$5,KONRAD_YDELSER,KONRAD_DATA!$A87,FALSE))=TRUE),IF(ROUNDUP($F$5/VLOOKUP($H$5,KONRAD_YDELSER,KONRAD_DATA!$A87,FALSE),1)*1000&lt;KONRAD_DATA!$B$6,KONRAD_DATA!$B$6,IF(ROUNDUP($F$5/VLOOKUP($H$5,KONRAD_YDELSER,KONRAD_DATA!$A87,FALSE),1)*1000&gt;KONRAD_DATA!$B$7-IF(MID(D24,2,1)="F",KONRAD_DATA!$B$9,0),"",ROUNDUP($F$5/VLOOKUP($H$5,KONRAD_YDELSER,KONRAD_DATA!$A87,FALSE),1)*1000)),"")</f>
        <v>1500</v>
      </c>
      <c r="F24" s="28">
        <f>IF($E24="","",ROUND(($E24/1000)*VLOOKUP($H$5,KONRAD_YDELSER,KONRAD_DATA!$A87,FALSE),0))</f>
        <v>933</v>
      </c>
      <c r="G24" s="46">
        <f>IF(AND($G$5&gt;=KONRAD_DATA!$B$6,$G$5&lt;=KONRAD_DATA!$B$7-IF(MID(D24,2,1)="F",KONRAD_DATA!$B$9,0)),$G$5,"")</f>
        <v>1000</v>
      </c>
      <c r="H24" s="188">
        <f>IF($G24="","",ROUND(($G24/1000)*VLOOKUP($H$5,KONRAD_YDELSER,KONRAD_DATA!$A87,FALSE),0))</f>
        <v>622</v>
      </c>
      <c r="I24" s="43"/>
      <c r="J24" s="8"/>
    </row>
    <row r="25" spans="2:10" s="20" customFormat="1" ht="21" customHeight="1" thickTop="1" thickBot="1" x14ac:dyDescent="0.25">
      <c r="B25" s="187"/>
      <c r="C25" s="33"/>
      <c r="D25" s="21" t="str">
        <f>INDEX(KONRAD_TYPE,1,KONRAD_DATA!A88-2)&amp;" "&amp;IF($H$5=70,0,"")&amp;$H$5/10&amp;INDEX(KONRAD_TYPE,2,KONRAD_DATA!A88-2)</f>
        <v>CL/TL 0731</v>
      </c>
      <c r="E25" s="28">
        <f>IF(AND(D25&lt;&gt;"",ISNUMBER(VLOOKUP($H$5,KONRAD_YDELSER,KONRAD_DATA!$A88,FALSE))=TRUE),IF(ROUNDUP($F$5/VLOOKUP($H$5,KONRAD_YDELSER,KONRAD_DATA!$A88,FALSE),1)*1000&lt;KONRAD_DATA!$B$6,KONRAD_DATA!$B$6,IF(ROUNDUP($F$5/VLOOKUP($H$5,KONRAD_YDELSER,KONRAD_DATA!$A88,FALSE),1)*1000&gt;KONRAD_DATA!$B$7-IF(MID(D25,2,1)="F",KONRAD_DATA!$B$9,0),"",ROUNDUP($F$5/VLOOKUP($H$5,KONRAD_YDELSER,KONRAD_DATA!$A88,FALSE),1)*1000)),"")</f>
        <v>1300</v>
      </c>
      <c r="F25" s="28">
        <f>IF($E25="","",ROUND(($E25/1000)*VLOOKUP($H$5,KONRAD_YDELSER,KONRAD_DATA!$A88,FALSE),0))</f>
        <v>969</v>
      </c>
      <c r="G25" s="46">
        <f>IF(AND($G$5&gt;=KONRAD_DATA!$B$6,$G$5&lt;=KONRAD_DATA!$B$7-IF(MID(D25,2,1)="F",KONRAD_DATA!$B$9,0)),$G$5,"")</f>
        <v>1000</v>
      </c>
      <c r="H25" s="188">
        <f>IF($G25="","",ROUND(($G25/1000)*VLOOKUP($H$5,KONRAD_YDELSER,KONRAD_DATA!$A88,FALSE),0))</f>
        <v>745</v>
      </c>
      <c r="I25" s="43"/>
      <c r="J25" s="8"/>
    </row>
    <row r="26" spans="2:10" s="20" customFormat="1" ht="21" customHeight="1" thickTop="1" thickBot="1" x14ac:dyDescent="0.25">
      <c r="B26" s="203"/>
      <c r="C26" s="34"/>
      <c r="D26" s="22" t="str">
        <f>INDEX(KONRAD_TYPE,1,KONRAD_DATA!A89-2)&amp;" "&amp;IF($H$5=70,0,"")&amp;$H$5/10&amp;INDEX(KONRAD_TYPE,2,KONRAD_DATA!A89-2)</f>
        <v>CL 0732</v>
      </c>
      <c r="E26" s="29">
        <f>IF(AND(D26&lt;&gt;"",ISNUMBER(VLOOKUP($H$5,KONRAD_YDELSER,KONRAD_DATA!$A89,FALSE))=TRUE),IF(ROUNDUP($F$5/VLOOKUP($H$5,KONRAD_YDELSER,KONRAD_DATA!$A89,FALSE),1)*1000&lt;KONRAD_DATA!$B$6,KONRAD_DATA!$B$6,IF(ROUNDUP($F$5/VLOOKUP($H$5,KONRAD_YDELSER,KONRAD_DATA!$A89,FALSE),1)*1000&gt;KONRAD_DATA!$B$7-IF(MID(D26,2,1)="F",KONRAD_DATA!$B$9,0),"",ROUNDUP($F$5/VLOOKUP($H$5,KONRAD_YDELSER,KONRAD_DATA!$A89,FALSE),1)*1000)),"")</f>
        <v>1100</v>
      </c>
      <c r="F26" s="29">
        <f>IF($E26="","",ROUND(($E26/1000)*VLOOKUP($H$5,KONRAD_YDELSER,KONRAD_DATA!$A89,FALSE),0))</f>
        <v>911</v>
      </c>
      <c r="G26" s="47">
        <f>IF(AND($G$5&gt;=KONRAD_DATA!$B$6,$G$5&lt;=KONRAD_DATA!$B$7-IF(MID(D26,2,1)="F",KONRAD_DATA!$B$9,0)),$G$5,"")</f>
        <v>1000</v>
      </c>
      <c r="H26" s="204">
        <f>IF($G26="","",ROUND(($G26/1000)*VLOOKUP($H$5,KONRAD_YDELSER,KONRAD_DATA!$A89,FALSE),0))</f>
        <v>828</v>
      </c>
      <c r="I26" s="43"/>
      <c r="J26" s="8"/>
    </row>
    <row r="27" spans="2:10" s="8" customFormat="1" ht="21" customHeight="1" thickTop="1" thickBot="1" x14ac:dyDescent="0.25">
      <c r="B27" s="189"/>
      <c r="C27" s="35"/>
      <c r="D27" s="252" t="str">
        <f ca="1">OFFSET(SPROG!$B$39,0,SPROG!$B$2)</f>
        <v>Water carrying tube</v>
      </c>
      <c r="E27" s="253"/>
      <c r="F27" s="253"/>
      <c r="G27" s="253"/>
      <c r="H27" s="267"/>
      <c r="I27" s="44"/>
    </row>
    <row r="28" spans="2:10" s="8" customFormat="1" ht="21" customHeight="1" thickTop="1" thickBot="1" x14ac:dyDescent="0.25">
      <c r="B28" s="190"/>
      <c r="C28" s="71"/>
      <c r="D28" s="252" t="str">
        <f ca="1">OFFSET(SPROG!$B$40,0,SPROG!$B$2)</f>
        <v>Convector</v>
      </c>
      <c r="E28" s="253"/>
      <c r="F28" s="253"/>
      <c r="G28" s="253"/>
      <c r="H28" s="267"/>
      <c r="I28" s="72"/>
    </row>
    <row r="29" spans="2:10" s="8" customFormat="1" ht="21" customHeight="1" thickTop="1" thickBot="1" x14ac:dyDescent="0.25">
      <c r="B29" s="190"/>
      <c r="C29" s="71"/>
      <c r="D29" s="252" t="str">
        <f ca="1">OFFSET(SPROG!$B$41,0,SPROG!$B$2)</f>
        <v>Flat front</v>
      </c>
      <c r="E29" s="253"/>
      <c r="F29" s="253"/>
      <c r="G29" s="253"/>
      <c r="H29" s="267"/>
      <c r="I29" s="72"/>
    </row>
    <row r="30" spans="2:10" s="8" customFormat="1" ht="21" customHeight="1" thickTop="1" thickBot="1" x14ac:dyDescent="0.25">
      <c r="B30" s="190"/>
      <c r="C30" s="71"/>
      <c r="D30" s="252" t="str">
        <f ca="1">OFFSET(SPROG!$B$42,0,SPROG!$B$2)</f>
        <v>Grill</v>
      </c>
      <c r="E30" s="253"/>
      <c r="F30" s="253"/>
      <c r="G30" s="253"/>
      <c r="H30" s="267"/>
      <c r="I30" s="72"/>
    </row>
    <row r="31" spans="2:10" s="8" customFormat="1" ht="21" customHeight="1" thickTop="1" thickBot="1" x14ac:dyDescent="0.25">
      <c r="B31" s="190"/>
      <c r="C31" s="71"/>
      <c r="D31" s="272" t="str">
        <f ca="1">OFFSET(SPROG!$B$44,0,SPROG!$B$2)</f>
        <v>Wall</v>
      </c>
      <c r="E31" s="273"/>
      <c r="F31" s="273"/>
      <c r="G31" s="273"/>
      <c r="H31" s="274"/>
      <c r="I31" s="40"/>
    </row>
    <row r="32" spans="2:10" s="8" customFormat="1" ht="36" customHeight="1" thickTop="1" thickBot="1" x14ac:dyDescent="0.25">
      <c r="B32" s="268" t="str">
        <f ca="1">OFFSET(SPROG!$B$70,0,SPROG!$B$2)</f>
        <v>Min length: 400 mm. Max. length 6000 mm (TF 3200 mm). 
Please contact MEINERTZ for special sizes and special options.</v>
      </c>
      <c r="C32" s="269"/>
      <c r="D32" s="270"/>
      <c r="E32" s="270"/>
      <c r="F32" s="270"/>
      <c r="G32" s="270"/>
      <c r="H32" s="271"/>
      <c r="I32" s="40"/>
    </row>
    <row r="33" spans="2:9" s="8" customFormat="1" ht="21" customHeight="1" thickTop="1" thickBot="1" x14ac:dyDescent="0.25">
      <c r="B33" s="191" t="str">
        <f ca="1">OFFSET(SPROG!$B$45,0,SPROG!$B$2)</f>
        <v>Nominal output</v>
      </c>
      <c r="C33" s="150"/>
      <c r="D33" s="148" t="s">
        <v>593</v>
      </c>
      <c r="E33" s="151"/>
      <c r="F33" s="151"/>
      <c r="G33" s="151"/>
      <c r="H33" s="192"/>
      <c r="I33" s="40"/>
    </row>
    <row r="34" spans="2:9" ht="21" customHeight="1" thickTop="1" thickBot="1" x14ac:dyDescent="0.3">
      <c r="B34" s="223" t="str">
        <f ca="1">OFFSET(SPROG!$B$46,0,SPROG!$B$2)</f>
        <v>Conversion factor</v>
      </c>
      <c r="C34" s="224"/>
      <c r="D34" s="219" t="s">
        <v>602</v>
      </c>
      <c r="E34" s="225"/>
      <c r="F34" s="220"/>
      <c r="G34" s="225"/>
      <c r="H34" s="226"/>
    </row>
    <row r="35" spans="2:9" s="217" customFormat="1" ht="42" customHeight="1" thickTop="1" thickBot="1" x14ac:dyDescent="0.25">
      <c r="B35" s="261" t="str">
        <f ca="1">OFFSET(SPROG!$B$47,0,SPROG!$B$2)</f>
        <v>The heat output calculation is informative. Reservations are made for any errors or inaccuracies in the heat output calculation. In case of non-conformity to the official data in MEINERTZ brochures and on www.meinertz.com, the official data is applicable.</v>
      </c>
      <c r="C35" s="262"/>
      <c r="D35" s="263"/>
      <c r="E35" s="263"/>
      <c r="F35" s="263"/>
      <c r="G35" s="263"/>
      <c r="H35" s="264"/>
      <c r="I35" s="218"/>
    </row>
    <row r="36" spans="2:9" ht="16.5" thickTop="1" x14ac:dyDescent="0.25"/>
  </sheetData>
  <sheetProtection algorithmName="SHA-512" hashValue="wRJSaZ/W4L6Lbl8WqzMSe5hTQ3zlKoComB76JbckZe+170oR4qGN3t1MHniG6mHFYzs7LGhLO1GGlHwqk8YNvA==" saltValue="nAXDoqsEcNRGw57Mj76jgQ==" spinCount="100000" sheet="1" objects="1" selectLockedCells="1"/>
  <mergeCells count="8">
    <mergeCell ref="B35:H35"/>
    <mergeCell ref="B3:B4"/>
    <mergeCell ref="D27:H27"/>
    <mergeCell ref="B32:H32"/>
    <mergeCell ref="D28:H28"/>
    <mergeCell ref="D29:H29"/>
    <mergeCell ref="D30:H30"/>
    <mergeCell ref="D31:H31"/>
  </mergeCells>
  <conditionalFormatting sqref="C5:E5">
    <cfRule type="expression" dxfId="4" priority="1">
      <formula>$C$5&lt;$D$5+10</formula>
    </cfRule>
  </conditionalFormatting>
  <dataValidations count="7">
    <dataValidation type="list" allowBlank="1" showInputMessage="1" showErrorMessage="1" errorTitle="Invalid value" error="Please select value from the drop-down list" sqref="B5" xr:uid="{00000000-0002-0000-0300-000000000000}">
      <formula1>WATTBTU</formula1>
    </dataValidation>
    <dataValidation type="list" allowBlank="1" showInputMessage="1" showErrorMessage="1" errorTitle="Invalid value" error="Please select value from the drop-down list" sqref="H5" xr:uid="{00000000-0002-0000-0300-000001000000}">
      <formula1>KONRAD_HEIGHT</formula1>
    </dataValidation>
    <dataValidation type="whole" allowBlank="1" showInputMessage="1" showErrorMessage="1" errorTitle="Invalid value" error="Please select value between 0 and 100" sqref="C5" xr:uid="{00000000-0002-0000-0300-000002000000}">
      <formula1>0</formula1>
      <formula2>100</formula2>
    </dataValidation>
    <dataValidation type="whole" allowBlank="1" showInputMessage="1" showErrorMessage="1" errorTitle="Invalid value" error="Please select value between 0 and 100" sqref="D5" xr:uid="{00000000-0002-0000-0300-000003000000}">
      <formula1>0</formula1>
      <formula2>100</formula2>
    </dataValidation>
    <dataValidation type="whole" allowBlank="1" showInputMessage="1" showErrorMessage="1" errorTitle="Invalid value" error="Please select value between 0 and 100" sqref="E5" xr:uid="{00000000-0002-0000-0300-000004000000}">
      <formula1>0</formula1>
      <formula2>100</formula2>
    </dataValidation>
    <dataValidation type="whole" operator="greaterThan" allowBlank="1" showInputMessage="1" showErrorMessage="1" errorTitle="Invalid value" error="Please select value greater than 0" sqref="F5" xr:uid="{00000000-0002-0000-0300-000005000000}">
      <formula1>0</formula1>
    </dataValidation>
    <dataValidation type="whole" allowBlank="1" showInputMessage="1" showErrorMessage="1" errorTitle="Invalid value" error="Please select value between 400 and 6000" sqref="G5" xr:uid="{00000000-0002-0000-0300-000006000000}">
      <formula1>400</formula1>
      <formula2>6000</formula2>
    </dataValidation>
  </dataValidations>
  <printOptions horizontalCentered="1"/>
  <pageMargins left="0.59055118110236227" right="0.59055118110236227" top="1.1811023622047245" bottom="1.1811023622047245" header="0.39370078740157483" footer="0.78740157480314965"/>
  <pageSetup paperSize="9" scale="85" orientation="portrait" verticalDpi="599" r:id="rId1"/>
  <headerFooter>
    <oddHeader>&amp;R&amp;G</oddHeader>
    <oddFooter>&amp;L&amp;"Calibri,Bold"&amp;12MEINERTZ A/S&amp;"-,Regular"&amp;11
&amp;"Calibri,Regular"&amp;10Sverigesvej 11
DK-8660 Skanderborg
Denmark
Tel: +45 86521811
meinertz@meinertz.com&amp;R&amp;"Calibri,Regular"&amp;8Printed: &amp;D (&amp;T)</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autoPageBreaks="0"/>
  </sheetPr>
  <dimension ref="B1:Q27"/>
  <sheetViews>
    <sheetView zoomScaleNormal="100" workbookViewId="0">
      <selection activeCell="B5" sqref="B5"/>
    </sheetView>
  </sheetViews>
  <sheetFormatPr defaultRowHeight="15.75" x14ac:dyDescent="0.25"/>
  <cols>
    <col min="1" max="1" width="4.625" style="4" customWidth="1"/>
    <col min="2" max="2" width="12.125" style="4" customWidth="1"/>
    <col min="3" max="3" width="4.625" style="4" customWidth="1"/>
    <col min="4" max="4" width="12.625" style="4" customWidth="1"/>
    <col min="5" max="12" width="8.125" style="4" customWidth="1"/>
    <col min="13" max="13" width="5.875" style="45" customWidth="1"/>
    <col min="14" max="17" width="9" style="45"/>
    <col min="18" max="16384" width="9" style="4"/>
  </cols>
  <sheetData>
    <row r="1" spans="2:17" ht="39.950000000000003" customHeight="1" thickBot="1" x14ac:dyDescent="0.3"/>
    <row r="2" spans="2:17" s="160" customFormat="1" ht="27" customHeight="1" thickTop="1" thickBot="1" x14ac:dyDescent="0.45">
      <c r="B2" s="161" t="str">
        <f ca="1">OFFSET(SPROG!$B$73,0,SPROG!$B$2)</f>
        <v>SKYLINE, PLINT &amp; L-LINE</v>
      </c>
      <c r="C2" s="162"/>
      <c r="D2" s="162"/>
      <c r="E2" s="163"/>
      <c r="F2" s="163"/>
      <c r="G2" s="163"/>
      <c r="H2" s="169"/>
      <c r="I2" s="163"/>
      <c r="J2" s="163"/>
      <c r="K2" s="163"/>
      <c r="L2" s="164"/>
      <c r="M2" s="159"/>
      <c r="N2" s="159"/>
      <c r="O2" s="159"/>
      <c r="P2" s="159"/>
      <c r="Q2" s="159"/>
    </row>
    <row r="3" spans="2:17" s="19" customFormat="1" ht="21" customHeight="1" thickTop="1" thickBot="1" x14ac:dyDescent="0.25">
      <c r="B3" s="283" t="str">
        <f ca="1">OFFSET(SPROG!$B$38,0,SPROG!$B$2)</f>
        <v>Select Watt or BTU</v>
      </c>
      <c r="C3" s="131" t="str">
        <f ca="1">OFFSET(SPROG!$B$22,0,SPROG!$B$2)</f>
        <v>Select temperatures  °C</v>
      </c>
      <c r="D3" s="131"/>
      <c r="E3" s="131"/>
      <c r="F3" s="131"/>
      <c r="G3" s="126"/>
      <c r="H3" s="132"/>
      <c r="I3" s="131" t="str">
        <f ca="1">OFFSET(SPROG!$B$24,0,SPROG!$B$2)</f>
        <v>Select output or length</v>
      </c>
      <c r="J3" s="131"/>
      <c r="K3" s="126"/>
      <c r="L3" s="132"/>
      <c r="M3" s="41"/>
      <c r="N3" s="42"/>
      <c r="O3" s="42"/>
      <c r="P3" s="42"/>
      <c r="Q3" s="42"/>
    </row>
    <row r="4" spans="2:17" s="19" customFormat="1" ht="21" customHeight="1" thickTop="1" thickBot="1" x14ac:dyDescent="0.25">
      <c r="B4" s="284"/>
      <c r="C4" s="133" t="str">
        <f ca="1">OFFSET(SPROG!$B$26,0,SPROG!$B$2)</f>
        <v>Flow</v>
      </c>
      <c r="D4" s="133"/>
      <c r="E4" s="134" t="str">
        <f ca="1">OFFSET(SPROG!$B$27,0,SPROG!$B$2)</f>
        <v>Return</v>
      </c>
      <c r="F4" s="135"/>
      <c r="G4" s="135" t="str">
        <f ca="1">OFFSET(SPROG!$B$28,0,SPROG!$B$2)</f>
        <v>Room</v>
      </c>
      <c r="H4" s="135"/>
      <c r="I4" s="134" t="str">
        <f ca="1">OFFSET(SPROG!$B$30,0,SPROG!$B$2) &amp; " " &amp;$B$5</f>
        <v>Output - Watt</v>
      </c>
      <c r="J4" s="135"/>
      <c r="K4" s="136" t="str">
        <f ca="1">OFFSET(SPROG!$B$31,0,SPROG!$B$2)</f>
        <v>Length - mm</v>
      </c>
      <c r="L4" s="138"/>
      <c r="M4" s="42"/>
      <c r="N4" s="42"/>
      <c r="O4" s="42"/>
      <c r="P4" s="42"/>
      <c r="Q4" s="42"/>
    </row>
    <row r="5" spans="2:17" s="20" customFormat="1" ht="21" customHeight="1" thickTop="1" thickBot="1" x14ac:dyDescent="0.25">
      <c r="B5" s="130" t="s">
        <v>376</v>
      </c>
      <c r="C5" s="292">
        <v>75</v>
      </c>
      <c r="D5" s="291"/>
      <c r="E5" s="292">
        <v>65</v>
      </c>
      <c r="F5" s="291"/>
      <c r="G5" s="292">
        <v>20</v>
      </c>
      <c r="H5" s="293"/>
      <c r="I5" s="290">
        <v>900</v>
      </c>
      <c r="J5" s="291"/>
      <c r="K5" s="292">
        <v>1000</v>
      </c>
      <c r="L5" s="293"/>
      <c r="M5" s="43"/>
      <c r="N5" s="43"/>
      <c r="O5" s="43"/>
      <c r="P5" s="43"/>
      <c r="Q5" s="43"/>
    </row>
    <row r="6" spans="2:17" s="8" customFormat="1" ht="9" customHeight="1" thickTop="1" thickBot="1" x14ac:dyDescent="0.25">
      <c r="B6" s="75"/>
      <c r="C6" s="40"/>
      <c r="D6" s="40"/>
      <c r="E6" s="40"/>
      <c r="F6" s="40"/>
      <c r="G6" s="40"/>
      <c r="H6" s="74"/>
      <c r="I6" s="40"/>
      <c r="J6" s="40"/>
      <c r="K6" s="40"/>
      <c r="L6" s="76"/>
      <c r="M6" s="40"/>
      <c r="N6" s="40"/>
      <c r="O6" s="40"/>
      <c r="P6" s="40"/>
      <c r="Q6" s="40"/>
    </row>
    <row r="7" spans="2:17" s="8" customFormat="1" ht="21" customHeight="1" thickTop="1" thickBot="1" x14ac:dyDescent="0.25">
      <c r="B7" s="297" t="str">
        <f ca="1">OFFSET(SPROG!$B$33,0,SPROG!$B$2)</f>
        <v>Configuration</v>
      </c>
      <c r="C7" s="298"/>
      <c r="D7" s="301" t="str">
        <f ca="1">OFFSET(SPROG!$B$34,0,SPROG!$B$2)</f>
        <v>Type</v>
      </c>
      <c r="E7" s="198" t="str">
        <f ca="1">OFFSET(SPROG!$B$74,0,SPROG!$B$2)</f>
        <v>Sky-Line (SL) &amp; Plint (SP)</v>
      </c>
      <c r="F7" s="198"/>
      <c r="G7" s="198"/>
      <c r="H7" s="199"/>
      <c r="I7" s="197" t="str">
        <f ca="1">OFFSET(SPROG!$B$75,0,SPROG!$B$2)</f>
        <v>L-Line (LL)</v>
      </c>
      <c r="J7" s="198"/>
      <c r="K7" s="198"/>
      <c r="L7" s="200"/>
      <c r="M7" s="40"/>
      <c r="N7" s="40"/>
      <c r="O7" s="40"/>
      <c r="P7" s="40"/>
      <c r="Q7" s="40"/>
    </row>
    <row r="8" spans="2:17" s="20" customFormat="1" ht="21" customHeight="1" thickTop="1" thickBot="1" x14ac:dyDescent="0.25">
      <c r="B8" s="299"/>
      <c r="C8" s="300"/>
      <c r="D8" s="302"/>
      <c r="E8" s="214" t="str">
        <f ca="1">OFFSET(SPROG!$B$36,0,SPROG!$B$2)</f>
        <v>Length</v>
      </c>
      <c r="F8" s="128" t="str">
        <f>+$B$5</f>
        <v>Watt</v>
      </c>
      <c r="G8" s="128" t="str">
        <f ca="1">OFFSET(SPROG!$B$36,0,SPROG!$B$2)</f>
        <v>Length</v>
      </c>
      <c r="H8" s="129" t="str">
        <f>+$B$5</f>
        <v>Watt</v>
      </c>
      <c r="I8" s="102" t="str">
        <f ca="1">OFFSET(SPROG!$B$36,0,SPROG!$B$2)</f>
        <v>Length</v>
      </c>
      <c r="J8" s="102" t="str">
        <f>+$B$5</f>
        <v>Watt</v>
      </c>
      <c r="K8" s="102" t="str">
        <f ca="1">OFFSET(SPROG!$B$36,0,SPROG!$B$2)</f>
        <v>Length</v>
      </c>
      <c r="L8" s="102" t="str">
        <f>+$B$5</f>
        <v>Watt</v>
      </c>
      <c r="M8" s="43"/>
      <c r="N8" s="43"/>
      <c r="O8" s="43"/>
      <c r="P8" s="43"/>
      <c r="Q8" s="43"/>
    </row>
    <row r="9" spans="2:17" s="20" customFormat="1" ht="21" customHeight="1" thickTop="1" thickBot="1" x14ac:dyDescent="0.25">
      <c r="B9" s="209"/>
      <c r="C9" s="210"/>
      <c r="D9" s="215" t="str">
        <f>"SL/SP/LL  " &amp; SKY_DATA!I39</f>
        <v>SL/SP/LL  03</v>
      </c>
      <c r="E9" s="28">
        <f>IF(ROUNDUP($I$5/INDEX(SKY_YDELSER,SKY_DATA!I17,7),1)*1000&lt;=SKY_DATA!$B$6,SKY_DATA!$B$6,IF(ROUNDUP('SKYLINE_PLINT_L-LINE'!$I$5/INDEX(SKY_YDELSER,SKY_DATA!I17,7),1)*1000&lt;=SKY_DATA!$B$7,ROUNDUP('SKYLINE_PLINT_L-LINE'!$I$5/INDEX(SKY_YDELSER,SKY_DATA!I17,7),1)*1000,""))</f>
        <v>3000</v>
      </c>
      <c r="F9" s="28">
        <f>IF(E9="","",ROUND((E9/1000)*INDEX(SKY_YDELSER,SKY_DATA!I17,7),0))</f>
        <v>900</v>
      </c>
      <c r="G9" s="51">
        <f>IF(AND($K$5&gt;=SKY_DATA!$B$6,'SKYLINE_PLINT_L-LINE'!$K$5&lt;=SKY_DATA!$B$7),'SKYLINE_PLINT_L-LINE'!$K$5,"")</f>
        <v>1000</v>
      </c>
      <c r="H9" s="78">
        <f>IF(G9="","",ROUND((G9/1000)*INDEX(SKY_YDELSER,SKY_DATA!I17,7),0))</f>
        <v>300</v>
      </c>
      <c r="I9" s="28" t="str">
        <f>IF(ROUNDUP($I$5/INDEX(LLINE_YDELSER,SKY_DATA!I17,7),1)*1000&lt;=SKY_DATA!$B$8,SKY_DATA!$B$8,IF(ROUNDUP('SKYLINE_PLINT_L-LINE'!$I$5/INDEX(LLINE_YDELSER,SKY_DATA!I17,7),1)*1000&lt;=SKY_DATA!$B$9,ROUNDUP('SKYLINE_PLINT_L-LINE'!$I$5/INDEX(LLINE_YDELSER,SKY_DATA!I17,7),1)*1000,""))</f>
        <v/>
      </c>
      <c r="J9" s="28" t="str">
        <f>IF(I9="","",ROUND((I9/1000)*INDEX(LLINE_YDELSER,SKY_DATA!I17,7),0))</f>
        <v/>
      </c>
      <c r="K9" s="51">
        <f>IF(AND($K$5&gt;=SKY_DATA!$B$8,$K$5&lt;=SKY_DATA!$B$9),$K$5,"")</f>
        <v>1000</v>
      </c>
      <c r="L9" s="51">
        <f>IF(K9="","",ROUND((K9/1000)*INDEX(LLINE_YDELSER,SKY_DATA!I17,7),0))</f>
        <v>276</v>
      </c>
      <c r="M9" s="43"/>
      <c r="N9" s="43"/>
      <c r="O9" s="43"/>
      <c r="P9" s="43"/>
      <c r="Q9" s="43"/>
    </row>
    <row r="10" spans="2:17" s="20" customFormat="1" ht="21" customHeight="1" thickTop="1" thickBot="1" x14ac:dyDescent="0.25">
      <c r="B10" s="211"/>
      <c r="C10" s="212"/>
      <c r="D10" s="215" t="str">
        <f>"SL/SP/LL  " &amp; SKY_DATA!I40</f>
        <v>SL/SP/LL  04</v>
      </c>
      <c r="E10" s="28">
        <f>IF(ROUNDUP($I$5/INDEX(SKY_YDELSER,SKY_DATA!I18,7),1)*1000&lt;=SKY_DATA!$B$6,SKY_DATA!$B$6,IF(ROUNDUP('SKYLINE_PLINT_L-LINE'!$I$5/INDEX(SKY_YDELSER,SKY_DATA!I18,7),1)*1000&lt;=SKY_DATA!$B$7,ROUNDUP('SKYLINE_PLINT_L-LINE'!$I$5/INDEX(SKY_YDELSER,SKY_DATA!I18,7),1)*1000,""))</f>
        <v>2300.0000000000005</v>
      </c>
      <c r="F10" s="28">
        <f>IF(E10="","",ROUND((E10/1000)*INDEX(SKY_YDELSER,SKY_DATA!I18,7),0))</f>
        <v>920</v>
      </c>
      <c r="G10" s="51">
        <f>IF(AND($K$5&gt;=SKY_DATA!$B$6,'SKYLINE_PLINT_L-LINE'!$K$5&lt;=SKY_DATA!$B$7),'SKYLINE_PLINT_L-LINE'!$K$5,"")</f>
        <v>1000</v>
      </c>
      <c r="H10" s="78">
        <f>IF(G10="","",ROUND((G10/1000)*INDEX(SKY_YDELSER,SKY_DATA!I18,7),0))</f>
        <v>400</v>
      </c>
      <c r="I10" s="28">
        <f>IF(ROUNDUP($I$5/INDEX(LLINE_YDELSER,SKY_DATA!I18,7),1)*1000&lt;=SKY_DATA!$B$8,SKY_DATA!$B$8,IF(ROUNDUP('SKYLINE_PLINT_L-LINE'!$I$5/INDEX(LLINE_YDELSER,SKY_DATA!I18,7),1)*1000&lt;=SKY_DATA!$B$9,ROUNDUP('SKYLINE_PLINT_L-LINE'!$I$5/INDEX(LLINE_YDELSER,SKY_DATA!I18,7),1)*1000,""))</f>
        <v>2500</v>
      </c>
      <c r="J10" s="28">
        <f>IF(I10="","",ROUND((I10/1000)*INDEX(LLINE_YDELSER,SKY_DATA!I18,7),0))</f>
        <v>920</v>
      </c>
      <c r="K10" s="51">
        <f>IF(AND($K$5&gt;=SKY_DATA!$B$8,$K$5&lt;=SKY_DATA!$B$9),$K$5,"")</f>
        <v>1000</v>
      </c>
      <c r="L10" s="51">
        <f>IF(K10="","",ROUND((K10/1000)*INDEX(LLINE_YDELSER,SKY_DATA!I18,7),0))</f>
        <v>368</v>
      </c>
      <c r="M10" s="43"/>
      <c r="N10" s="43"/>
      <c r="O10" s="43"/>
      <c r="P10" s="43"/>
      <c r="Q10" s="43"/>
    </row>
    <row r="11" spans="2:17" s="20" customFormat="1" ht="21" customHeight="1" thickTop="1" thickBot="1" x14ac:dyDescent="0.25">
      <c r="B11" s="211"/>
      <c r="C11" s="212"/>
      <c r="D11" s="215" t="str">
        <f>"SL/SP/LL  " &amp; SKY_DATA!I41</f>
        <v>SL/SP/LL  05</v>
      </c>
      <c r="E11" s="28">
        <f>IF(ROUNDUP($I$5/INDEX(SKY_YDELSER,SKY_DATA!I19,7),1)*1000&lt;=SKY_DATA!$B$6,SKY_DATA!$B$6,IF(ROUNDUP('SKYLINE_PLINT_L-LINE'!$I$5/INDEX(SKY_YDELSER,SKY_DATA!I19,7),1)*1000&lt;=SKY_DATA!$B$7,ROUNDUP('SKYLINE_PLINT_L-LINE'!$I$5/INDEX(SKY_YDELSER,SKY_DATA!I19,7),1)*1000,""))</f>
        <v>1800</v>
      </c>
      <c r="F11" s="28">
        <f>IF(E11="","",ROUND((E11/1000)*INDEX(SKY_YDELSER,SKY_DATA!I19,7),0))</f>
        <v>900</v>
      </c>
      <c r="G11" s="51">
        <f>IF(AND($K$5&gt;=SKY_DATA!$B$6,'SKYLINE_PLINT_L-LINE'!$K$5&lt;=SKY_DATA!$B$7),'SKYLINE_PLINT_L-LINE'!$K$5,"")</f>
        <v>1000</v>
      </c>
      <c r="H11" s="78">
        <f>IF(G11="","",ROUND((G11/1000)*INDEX(SKY_YDELSER,SKY_DATA!I19,7),0))</f>
        <v>500</v>
      </c>
      <c r="I11" s="28">
        <f>IF(ROUNDUP($I$5/INDEX(LLINE_YDELSER,SKY_DATA!I19,7),1)*1000&lt;=SKY_DATA!$B$8,SKY_DATA!$B$8,IF(ROUNDUP('SKYLINE_PLINT_L-LINE'!$I$5/INDEX(LLINE_YDELSER,SKY_DATA!I19,7),1)*1000&lt;=SKY_DATA!$B$9,ROUNDUP('SKYLINE_PLINT_L-LINE'!$I$5/INDEX(LLINE_YDELSER,SKY_DATA!I19,7),1)*1000,""))</f>
        <v>2000</v>
      </c>
      <c r="J11" s="28">
        <f>IF(I11="","",ROUND((I11/1000)*INDEX(LLINE_YDELSER,SKY_DATA!I19,7),0))</f>
        <v>920</v>
      </c>
      <c r="K11" s="51">
        <f>IF(AND($K$5&gt;=SKY_DATA!$B$8,$K$5&lt;=SKY_DATA!$B$9),$K$5,"")</f>
        <v>1000</v>
      </c>
      <c r="L11" s="51">
        <f>IF(K11="","",ROUND((K11/1000)*INDEX(LLINE_YDELSER,SKY_DATA!I19,7),0))</f>
        <v>460</v>
      </c>
      <c r="M11" s="43"/>
      <c r="N11" s="43"/>
      <c r="O11" s="43"/>
      <c r="P11" s="43"/>
      <c r="Q11" s="43"/>
    </row>
    <row r="12" spans="2:17" s="20" customFormat="1" ht="21" customHeight="1" thickTop="1" thickBot="1" x14ac:dyDescent="0.25">
      <c r="B12" s="211"/>
      <c r="C12" s="212"/>
      <c r="D12" s="215" t="str">
        <f>"SL/SP/LL  " &amp; SKY_DATA!I42</f>
        <v>SL/SP/LL  06</v>
      </c>
      <c r="E12" s="28">
        <f>IF(ROUNDUP($I$5/INDEX(SKY_YDELSER,SKY_DATA!I20,7),1)*1000&lt;=SKY_DATA!$B$6,SKY_DATA!$B$6,IF(ROUNDUP('SKYLINE_PLINT_L-LINE'!$I$5/INDEX(SKY_YDELSER,SKY_DATA!I20,7),1)*1000&lt;=SKY_DATA!$B$7,ROUNDUP('SKYLINE_PLINT_L-LINE'!$I$5/INDEX(SKY_YDELSER,SKY_DATA!I20,7),1)*1000,""))</f>
        <v>1500</v>
      </c>
      <c r="F12" s="28">
        <f>IF(E12="","",ROUND((E12/1000)*INDEX(SKY_YDELSER,SKY_DATA!I20,7),0))</f>
        <v>900</v>
      </c>
      <c r="G12" s="51">
        <f>IF(AND($K$5&gt;=SKY_DATA!$B$6,'SKYLINE_PLINT_L-LINE'!$K$5&lt;=SKY_DATA!$B$7),'SKYLINE_PLINT_L-LINE'!$K$5,"")</f>
        <v>1000</v>
      </c>
      <c r="H12" s="78">
        <f>IF(G12="","",ROUND((G12/1000)*INDEX(SKY_YDELSER,SKY_DATA!I20,7),0))</f>
        <v>600</v>
      </c>
      <c r="I12" s="28">
        <f>IF(ROUNDUP($I$5/INDEX(LLINE_YDELSER,SKY_DATA!I20,7),1)*1000&lt;=SKY_DATA!$B$8,SKY_DATA!$B$8,IF(ROUNDUP('SKYLINE_PLINT_L-LINE'!$I$5/INDEX(LLINE_YDELSER,SKY_DATA!I20,7),1)*1000&lt;=SKY_DATA!$B$9,ROUNDUP('SKYLINE_PLINT_L-LINE'!$I$5/INDEX(LLINE_YDELSER,SKY_DATA!I20,7),1)*1000,""))</f>
        <v>1700.0000000000002</v>
      </c>
      <c r="J12" s="28">
        <f>IF(I12="","",ROUND((I12/1000)*INDEX(LLINE_YDELSER,SKY_DATA!I20,7),0))</f>
        <v>938</v>
      </c>
      <c r="K12" s="51">
        <f>IF(AND($K$5&gt;=SKY_DATA!$B$8,$K$5&lt;=SKY_DATA!$B$9),$K$5,"")</f>
        <v>1000</v>
      </c>
      <c r="L12" s="51">
        <f>IF(K12="","",ROUND((K12/1000)*INDEX(LLINE_YDELSER,SKY_DATA!I20,7),0))</f>
        <v>552</v>
      </c>
      <c r="M12" s="43"/>
      <c r="N12" s="43"/>
      <c r="O12" s="43"/>
      <c r="P12" s="43"/>
      <c r="Q12" s="43"/>
    </row>
    <row r="13" spans="2:17" s="20" customFormat="1" ht="21" customHeight="1" thickTop="1" thickBot="1" x14ac:dyDescent="0.25">
      <c r="B13" s="211"/>
      <c r="C13" s="212"/>
      <c r="D13" s="215" t="str">
        <f>"SL/SP/LL  " &amp; SKY_DATA!I43</f>
        <v>SL/SP/LL  07</v>
      </c>
      <c r="E13" s="28">
        <f>IF(ROUNDUP($I$5/INDEX(SKY_YDELSER,SKY_DATA!I21,7),1)*1000&lt;=SKY_DATA!$B$6,SKY_DATA!$B$6,IF(ROUNDUP('SKYLINE_PLINT_L-LINE'!$I$5/INDEX(SKY_YDELSER,SKY_DATA!I21,7),1)*1000&lt;=SKY_DATA!$B$7,ROUNDUP('SKYLINE_PLINT_L-LINE'!$I$5/INDEX(SKY_YDELSER,SKY_DATA!I21,7),1)*1000,""))</f>
        <v>1300</v>
      </c>
      <c r="F13" s="28">
        <f>IF(E13="","",ROUND((E13/1000)*INDEX(SKY_YDELSER,SKY_DATA!I21,7),0))</f>
        <v>910</v>
      </c>
      <c r="G13" s="51">
        <f>IF(AND($K$5&gt;=SKY_DATA!$B$6,'SKYLINE_PLINT_L-LINE'!$K$5&lt;=SKY_DATA!$B$7),'SKYLINE_PLINT_L-LINE'!$K$5,"")</f>
        <v>1000</v>
      </c>
      <c r="H13" s="78">
        <f>IF(G13="","",ROUND((G13/1000)*INDEX(SKY_YDELSER,SKY_DATA!I21,7),0))</f>
        <v>700</v>
      </c>
      <c r="I13" s="28">
        <f>IF(ROUNDUP($I$5/INDEX(LLINE_YDELSER,SKY_DATA!I21,7),1)*1000&lt;=SKY_DATA!$B$8,SKY_DATA!$B$8,IF(ROUNDUP('SKYLINE_PLINT_L-LINE'!$I$5/INDEX(LLINE_YDELSER,SKY_DATA!I21,7),1)*1000&lt;=SKY_DATA!$B$9,ROUNDUP('SKYLINE_PLINT_L-LINE'!$I$5/INDEX(LLINE_YDELSER,SKY_DATA!I21,7),1)*1000,""))</f>
        <v>1400.0000000000002</v>
      </c>
      <c r="J13" s="28">
        <f>IF(I13="","",ROUND((I13/1000)*INDEX(LLINE_YDELSER,SKY_DATA!I21,7),0))</f>
        <v>902</v>
      </c>
      <c r="K13" s="51">
        <f>IF(AND($K$5&gt;=SKY_DATA!$B$8,$K$5&lt;=SKY_DATA!$B$9),$K$5,"")</f>
        <v>1000</v>
      </c>
      <c r="L13" s="51">
        <f>IF(K13="","",ROUND((K13/1000)*INDEX(LLINE_YDELSER,SKY_DATA!I21,7),0))</f>
        <v>644</v>
      </c>
      <c r="M13" s="43"/>
      <c r="N13" s="43"/>
      <c r="O13" s="43"/>
      <c r="P13" s="43"/>
      <c r="Q13" s="43"/>
    </row>
    <row r="14" spans="2:17" s="20" customFormat="1" ht="21" customHeight="1" thickTop="1" thickBot="1" x14ac:dyDescent="0.25">
      <c r="B14" s="211"/>
      <c r="C14" s="212"/>
      <c r="D14" s="215" t="str">
        <f>"SL/SP/LL  " &amp; SKY_DATA!I44</f>
        <v>SL/SP/LL  08</v>
      </c>
      <c r="E14" s="28">
        <f>IF(ROUNDUP($I$5/INDEX(SKY_YDELSER,SKY_DATA!I22,7),1)*1000&lt;=SKY_DATA!$B$6,SKY_DATA!$B$6,IF(ROUNDUP('SKYLINE_PLINT_L-LINE'!$I$5/INDEX(SKY_YDELSER,SKY_DATA!I22,7),1)*1000&lt;=SKY_DATA!$B$7,ROUNDUP('SKYLINE_PLINT_L-LINE'!$I$5/INDEX(SKY_YDELSER,SKY_DATA!I22,7),1)*1000,""))</f>
        <v>1200.0000000000002</v>
      </c>
      <c r="F14" s="28">
        <f>IF(E14="","",ROUND((E14/1000)*INDEX(SKY_YDELSER,SKY_DATA!I22,7),0))</f>
        <v>960</v>
      </c>
      <c r="G14" s="51">
        <f>IF(AND($K$5&gt;=SKY_DATA!$B$6,'SKYLINE_PLINT_L-LINE'!$K$5&lt;=SKY_DATA!$B$7),'SKYLINE_PLINT_L-LINE'!$K$5,"")</f>
        <v>1000</v>
      </c>
      <c r="H14" s="78">
        <f>IF(G14="","",ROUND((G14/1000)*INDEX(SKY_YDELSER,SKY_DATA!I22,7),0))</f>
        <v>800</v>
      </c>
      <c r="I14" s="28">
        <f>IF(ROUNDUP($I$5/INDEX(LLINE_YDELSER,SKY_DATA!I22,7),1)*1000&lt;=SKY_DATA!$B$8,SKY_DATA!$B$8,IF(ROUNDUP('SKYLINE_PLINT_L-LINE'!$I$5/INDEX(LLINE_YDELSER,SKY_DATA!I22,7),1)*1000&lt;=SKY_DATA!$B$9,ROUNDUP('SKYLINE_PLINT_L-LINE'!$I$5/INDEX(LLINE_YDELSER,SKY_DATA!I22,7),1)*1000,""))</f>
        <v>1300</v>
      </c>
      <c r="J14" s="28">
        <f>IF(I14="","",ROUND((I14/1000)*INDEX(LLINE_YDELSER,SKY_DATA!I22,7),0))</f>
        <v>957</v>
      </c>
      <c r="K14" s="51">
        <f>IF(AND($K$5&gt;=SKY_DATA!$B$8,$K$5&lt;=SKY_DATA!$B$9),$K$5,"")</f>
        <v>1000</v>
      </c>
      <c r="L14" s="51">
        <f>IF(K14="","",ROUND((K14/1000)*INDEX(LLINE_YDELSER,SKY_DATA!I22,7),0))</f>
        <v>736</v>
      </c>
      <c r="M14" s="43"/>
      <c r="N14" s="43"/>
      <c r="O14" s="43"/>
      <c r="P14" s="43"/>
      <c r="Q14" s="43"/>
    </row>
    <row r="15" spans="2:17" s="20" customFormat="1" ht="21" customHeight="1" thickTop="1" thickBot="1" x14ac:dyDescent="0.25">
      <c r="B15" s="211"/>
      <c r="C15" s="212"/>
      <c r="D15" s="215" t="str">
        <f>"SL/SP/LL  " &amp; SKY_DATA!I45</f>
        <v>SL/SP/LL  09</v>
      </c>
      <c r="E15" s="28">
        <f>IF(ROUNDUP($I$5/INDEX(SKY_YDELSER,SKY_DATA!I23,7),1)*1000&lt;=SKY_DATA!$B$6,SKY_DATA!$B$6,IF(ROUNDUP('SKYLINE_PLINT_L-LINE'!$I$5/INDEX(SKY_YDELSER,SKY_DATA!I23,7),1)*1000&lt;=SKY_DATA!$B$7,ROUNDUP('SKYLINE_PLINT_L-LINE'!$I$5/INDEX(SKY_YDELSER,SKY_DATA!I23,7),1)*1000,""))</f>
        <v>1000</v>
      </c>
      <c r="F15" s="28">
        <f>IF(E15="","",ROUND((E15/1000)*INDEX(SKY_YDELSER,SKY_DATA!I23,7),0))</f>
        <v>900</v>
      </c>
      <c r="G15" s="51">
        <f>IF(AND($K$5&gt;=SKY_DATA!$B$6,'SKYLINE_PLINT_L-LINE'!$K$5&lt;=SKY_DATA!$B$7),'SKYLINE_PLINT_L-LINE'!$K$5,"")</f>
        <v>1000</v>
      </c>
      <c r="H15" s="78">
        <f>IF(G15="","",ROUND((G15/1000)*INDEX(SKY_YDELSER,SKY_DATA!I23,7),0))</f>
        <v>900</v>
      </c>
      <c r="I15" s="28">
        <f>IF(ROUNDUP($I$5/INDEX(LLINE_YDELSER,SKY_DATA!I23,7),1)*1000&lt;=SKY_DATA!$B$8,SKY_DATA!$B$8,IF(ROUNDUP('SKYLINE_PLINT_L-LINE'!$I$5/INDEX(LLINE_YDELSER,SKY_DATA!I23,7),1)*1000&lt;=SKY_DATA!$B$9,ROUNDUP('SKYLINE_PLINT_L-LINE'!$I$5/INDEX(LLINE_YDELSER,SKY_DATA!I23,7),1)*1000,""))</f>
        <v>1100</v>
      </c>
      <c r="J15" s="28">
        <f>IF(I15="","",ROUND((I15/1000)*INDEX(LLINE_YDELSER,SKY_DATA!I23,7),0))</f>
        <v>911</v>
      </c>
      <c r="K15" s="51">
        <f>IF(AND($K$5&gt;=SKY_DATA!$B$8,$K$5&lt;=SKY_DATA!$B$9),$K$5,"")</f>
        <v>1000</v>
      </c>
      <c r="L15" s="51">
        <f>IF(K15="","",ROUND((K15/1000)*INDEX(LLINE_YDELSER,SKY_DATA!I23,7),0))</f>
        <v>828</v>
      </c>
      <c r="M15" s="43"/>
      <c r="N15" s="43"/>
      <c r="O15" s="43"/>
      <c r="P15" s="43"/>
      <c r="Q15" s="43"/>
    </row>
    <row r="16" spans="2:17" s="20" customFormat="1" ht="21" customHeight="1" thickTop="1" thickBot="1" x14ac:dyDescent="0.25">
      <c r="B16" s="211"/>
      <c r="C16" s="212"/>
      <c r="D16" s="215" t="str">
        <f>"SL/SP/LL  " &amp; SKY_DATA!I46</f>
        <v>SL/SP/LL  10</v>
      </c>
      <c r="E16" s="28">
        <f>IF(ROUNDUP($I$5/INDEX(SKY_YDELSER,SKY_DATA!I24,7),1)*1000&lt;=SKY_DATA!$B$6,SKY_DATA!$B$6,IF(ROUNDUP('SKYLINE_PLINT_L-LINE'!$I$5/INDEX(SKY_YDELSER,SKY_DATA!I24,7),1)*1000&lt;=SKY_DATA!$B$7,ROUNDUP('SKYLINE_PLINT_L-LINE'!$I$5/INDEX(SKY_YDELSER,SKY_DATA!I24,7),1)*1000,""))</f>
        <v>900</v>
      </c>
      <c r="F16" s="28">
        <f>IF(E16="","",ROUND((E16/1000)*INDEX(SKY_YDELSER,SKY_DATA!I24,7),0))</f>
        <v>900</v>
      </c>
      <c r="G16" s="51">
        <f>IF(AND($K$5&gt;=SKY_DATA!$B$6,'SKYLINE_PLINT_L-LINE'!$K$5&lt;=SKY_DATA!$B$7),'SKYLINE_PLINT_L-LINE'!$K$5,"")</f>
        <v>1000</v>
      </c>
      <c r="H16" s="78">
        <f>IF(G16="","",ROUND((G16/1000)*INDEX(SKY_YDELSER,SKY_DATA!I24,7),0))</f>
        <v>1000</v>
      </c>
      <c r="I16" s="28">
        <f>IF(ROUNDUP($I$5/INDEX(LLINE_YDELSER,SKY_DATA!I24,7),1)*1000&lt;=SKY_DATA!$B$8,SKY_DATA!$B$8,IF(ROUNDUP('SKYLINE_PLINT_L-LINE'!$I$5/INDEX(LLINE_YDELSER,SKY_DATA!I24,7),1)*1000&lt;=SKY_DATA!$B$9,ROUNDUP('SKYLINE_PLINT_L-LINE'!$I$5/INDEX(LLINE_YDELSER,SKY_DATA!I24,7),1)*1000,""))</f>
        <v>1000</v>
      </c>
      <c r="J16" s="28">
        <f>IF(I16="","",ROUND((I16/1000)*INDEX(LLINE_YDELSER,SKY_DATA!I24,7),0))</f>
        <v>920</v>
      </c>
      <c r="K16" s="51">
        <f>IF(AND($K$5&gt;=SKY_DATA!$B$8,$K$5&lt;=SKY_DATA!$B$9),$K$5,"")</f>
        <v>1000</v>
      </c>
      <c r="L16" s="51">
        <f>IF(K16="","",ROUND((K16/1000)*INDEX(LLINE_YDELSER,SKY_DATA!I24,7),0))</f>
        <v>920</v>
      </c>
      <c r="M16" s="43"/>
      <c r="N16" s="43"/>
      <c r="O16" s="43"/>
      <c r="P16" s="43"/>
      <c r="Q16" s="43"/>
    </row>
    <row r="17" spans="2:17" s="20" customFormat="1" ht="21" customHeight="1" thickTop="1" thickBot="1" x14ac:dyDescent="0.25">
      <c r="B17" s="211"/>
      <c r="C17" s="212"/>
      <c r="D17" s="215" t="str">
        <f>"SL/SP/LL  " &amp; SKY_DATA!I47</f>
        <v>SL/SP/LL  11</v>
      </c>
      <c r="E17" s="28">
        <f>IF(ROUNDUP($I$5/INDEX(SKY_YDELSER,SKY_DATA!I25,7),1)*1000&lt;=SKY_DATA!$B$6,SKY_DATA!$B$6,IF(ROUNDUP('SKYLINE_PLINT_L-LINE'!$I$5/INDEX(SKY_YDELSER,SKY_DATA!I25,7),1)*1000&lt;=SKY_DATA!$B$7,ROUNDUP('SKYLINE_PLINT_L-LINE'!$I$5/INDEX(SKY_YDELSER,SKY_DATA!I25,7),1)*1000,""))</f>
        <v>900</v>
      </c>
      <c r="F17" s="28">
        <f>IF(E17="","",ROUND((E17/1000)*INDEX(SKY_YDELSER,SKY_DATA!I25,7),0))</f>
        <v>990</v>
      </c>
      <c r="G17" s="51">
        <f>IF(AND($K$5&gt;=SKY_DATA!$B$6,'SKYLINE_PLINT_L-LINE'!$K$5&lt;=SKY_DATA!$B$7),'SKYLINE_PLINT_L-LINE'!$K$5,"")</f>
        <v>1000</v>
      </c>
      <c r="H17" s="78">
        <f>IF(G17="","",ROUND((G17/1000)*INDEX(SKY_YDELSER,SKY_DATA!I25,7),0))</f>
        <v>1100</v>
      </c>
      <c r="I17" s="28">
        <f>IF(ROUNDUP($I$5/INDEX(LLINE_YDELSER,SKY_DATA!I25,7),1)*1000&lt;=SKY_DATA!$B$8,SKY_DATA!$B$8,IF(ROUNDUP('SKYLINE_PLINT_L-LINE'!$I$5/INDEX(LLINE_YDELSER,SKY_DATA!I25,7),1)*1000&lt;=SKY_DATA!$B$9,ROUNDUP('SKYLINE_PLINT_L-LINE'!$I$5/INDEX(LLINE_YDELSER,SKY_DATA!I25,7),1)*1000,""))</f>
        <v>900</v>
      </c>
      <c r="J17" s="28">
        <f>IF(I17="","",ROUND((I17/1000)*INDEX(LLINE_YDELSER,SKY_DATA!I25,7),0))</f>
        <v>911</v>
      </c>
      <c r="K17" s="51">
        <f>IF(AND($K$5&gt;=SKY_DATA!$B$8,$K$5&lt;=SKY_DATA!$B$9),$K$5,"")</f>
        <v>1000</v>
      </c>
      <c r="L17" s="51">
        <f>IF(K17="","",ROUND((K17/1000)*INDEX(LLINE_YDELSER,SKY_DATA!I25,7),0))</f>
        <v>1012</v>
      </c>
      <c r="M17" s="43"/>
      <c r="N17" s="43"/>
      <c r="O17" s="43"/>
      <c r="P17" s="43"/>
      <c r="Q17" s="43"/>
    </row>
    <row r="18" spans="2:17" s="20" customFormat="1" ht="21" customHeight="1" thickTop="1" thickBot="1" x14ac:dyDescent="0.25">
      <c r="B18" s="211"/>
      <c r="C18" s="212"/>
      <c r="D18" s="215" t="str">
        <f>"SL/SP/LL  " &amp; SKY_DATA!I48</f>
        <v>SL/SP/LL  12</v>
      </c>
      <c r="E18" s="28">
        <f>IF(ROUNDUP($I$5/INDEX(SKY_YDELSER,SKY_DATA!I26,7),1)*1000&lt;=SKY_DATA!$B$6,SKY_DATA!$B$6,IF(ROUNDUP('SKYLINE_PLINT_L-LINE'!$I$5/INDEX(SKY_YDELSER,SKY_DATA!I26,7),1)*1000&lt;=SKY_DATA!$B$7,ROUNDUP('SKYLINE_PLINT_L-LINE'!$I$5/INDEX(SKY_YDELSER,SKY_DATA!I26,7),1)*1000,""))</f>
        <v>799.99999999999989</v>
      </c>
      <c r="F18" s="28">
        <f>IF(E18="","",ROUND((E18/1000)*INDEX(SKY_YDELSER,SKY_DATA!I26,7),0))</f>
        <v>960</v>
      </c>
      <c r="G18" s="51">
        <f>IF(AND($K$5&gt;=SKY_DATA!$B$6,'SKYLINE_PLINT_L-LINE'!$K$5&lt;=SKY_DATA!$B$7),'SKYLINE_PLINT_L-LINE'!$K$5,"")</f>
        <v>1000</v>
      </c>
      <c r="H18" s="78">
        <f>IF(G18="","",ROUND((G18/1000)*INDEX(SKY_YDELSER,SKY_DATA!I26,7),0))</f>
        <v>1200</v>
      </c>
      <c r="I18" s="28">
        <f>IF(ROUNDUP($I$5/INDEX(LLINE_YDELSER,SKY_DATA!I26,7),1)*1000&lt;=SKY_DATA!$B$8,SKY_DATA!$B$8,IF(ROUNDUP('SKYLINE_PLINT_L-LINE'!$I$5/INDEX(LLINE_YDELSER,SKY_DATA!I26,7),1)*1000&lt;=SKY_DATA!$B$9,ROUNDUP('SKYLINE_PLINT_L-LINE'!$I$5/INDEX(LLINE_YDELSER,SKY_DATA!I26,7),1)*1000,""))</f>
        <v>900</v>
      </c>
      <c r="J18" s="28">
        <f>IF(I18="","",ROUND((I18/1000)*INDEX(LLINE_YDELSER,SKY_DATA!I26,7),0))</f>
        <v>994</v>
      </c>
      <c r="K18" s="51">
        <f>IF(AND($K$5&gt;=SKY_DATA!$B$8,$K$5&lt;=SKY_DATA!$B$9),$K$5,"")</f>
        <v>1000</v>
      </c>
      <c r="L18" s="51">
        <f>IF(K18="","",ROUND((K18/1000)*INDEX(LLINE_YDELSER,SKY_DATA!I26,7),0))</f>
        <v>1104</v>
      </c>
      <c r="M18" s="43"/>
      <c r="N18" s="43"/>
      <c r="O18" s="43"/>
      <c r="P18" s="43"/>
      <c r="Q18" s="43"/>
    </row>
    <row r="19" spans="2:17" s="20" customFormat="1" ht="21" customHeight="1" thickTop="1" thickBot="1" x14ac:dyDescent="0.25">
      <c r="B19" s="211"/>
      <c r="C19" s="212"/>
      <c r="D19" s="215" t="str">
        <f>"SL/SP/LL  " &amp; SKY_DATA!I49</f>
        <v>SL/SP/LL  13</v>
      </c>
      <c r="E19" s="28">
        <f>IF(ROUNDUP($I$5/INDEX(SKY_YDELSER,SKY_DATA!I27,7),1)*1000&lt;=SKY_DATA!$B$6,SKY_DATA!$B$6,IF(ROUNDUP('SKYLINE_PLINT_L-LINE'!$I$5/INDEX(SKY_YDELSER,SKY_DATA!I27,7),1)*1000&lt;=SKY_DATA!$B$7,ROUNDUP('SKYLINE_PLINT_L-LINE'!$I$5/INDEX(SKY_YDELSER,SKY_DATA!I27,7),1)*1000,""))</f>
        <v>700</v>
      </c>
      <c r="F19" s="28">
        <f>IF(E19="","",ROUND((E19/1000)*INDEX(SKY_YDELSER,SKY_DATA!I27,7),0))</f>
        <v>910</v>
      </c>
      <c r="G19" s="51">
        <f>IF(AND($K$5&gt;=SKY_DATA!$B$6,'SKYLINE_PLINT_L-LINE'!$K$5&lt;=SKY_DATA!$B$7),'SKYLINE_PLINT_L-LINE'!$K$5,"")</f>
        <v>1000</v>
      </c>
      <c r="H19" s="78">
        <f>IF(G19="","",ROUND((G19/1000)*INDEX(SKY_YDELSER,SKY_DATA!I27,7),0))</f>
        <v>1300</v>
      </c>
      <c r="I19" s="28">
        <f>IF(ROUNDUP($I$5/INDEX(LLINE_YDELSER,SKY_DATA!I27,7),1)*1000&lt;=SKY_DATA!$B$8,SKY_DATA!$B$8,IF(ROUNDUP('SKYLINE_PLINT_L-LINE'!$I$5/INDEX(LLINE_YDELSER,SKY_DATA!I27,7),1)*1000&lt;=SKY_DATA!$B$9,ROUNDUP('SKYLINE_PLINT_L-LINE'!$I$5/INDEX(LLINE_YDELSER,SKY_DATA!I27,7),1)*1000,""))</f>
        <v>799.99999999999989</v>
      </c>
      <c r="J19" s="28">
        <f>IF(I19="","",ROUND((I19/1000)*INDEX(LLINE_YDELSER,SKY_DATA!I27,7),0))</f>
        <v>957</v>
      </c>
      <c r="K19" s="51">
        <f>IF(AND($K$5&gt;=SKY_DATA!$B$8,$K$5&lt;=SKY_DATA!$B$9),$K$5,"")</f>
        <v>1000</v>
      </c>
      <c r="L19" s="51">
        <f>IF(K19="","",ROUND((K19/1000)*INDEX(LLINE_YDELSER,SKY_DATA!I27,7),0))</f>
        <v>1196</v>
      </c>
      <c r="M19" s="43"/>
      <c r="N19" s="43"/>
      <c r="O19" s="43"/>
      <c r="P19" s="43"/>
      <c r="Q19" s="43"/>
    </row>
    <row r="20" spans="2:17" s="20" customFormat="1" ht="21" customHeight="1" thickTop="1" thickBot="1" x14ac:dyDescent="0.25">
      <c r="B20" s="211"/>
      <c r="C20" s="212"/>
      <c r="D20" s="215" t="str">
        <f>"SL/SP/LL  " &amp; SKY_DATA!I50</f>
        <v>SL/SP/LL  14</v>
      </c>
      <c r="E20" s="29">
        <f>IF(ROUNDUP($I$5/INDEX(SKY_YDELSER,SKY_DATA!I28,7),1)*1000&lt;=SKY_DATA!$B$6,SKY_DATA!$B$6,IF(ROUNDUP('SKYLINE_PLINT_L-LINE'!$I$5/INDEX(SKY_YDELSER,SKY_DATA!I28,7),1)*1000&lt;=SKY_DATA!$B$7,ROUNDUP('SKYLINE_PLINT_L-LINE'!$I$5/INDEX(SKY_YDELSER,SKY_DATA!I28,7),1)*1000,""))</f>
        <v>700</v>
      </c>
      <c r="F20" s="29">
        <f>IF(E20="","",ROUND((E20/1000)*INDEX(SKY_YDELSER,SKY_DATA!I28,7),0))</f>
        <v>980</v>
      </c>
      <c r="G20" s="52">
        <f>IF(AND($K$5&gt;=SKY_DATA!$B$6,'SKYLINE_PLINT_L-LINE'!$K$5&lt;=SKY_DATA!$B$7),'SKYLINE_PLINT_L-LINE'!$K$5,"")</f>
        <v>1000</v>
      </c>
      <c r="H20" s="79">
        <f>IF(G20="","",ROUND((G20/1000)*INDEX(SKY_YDELSER,SKY_DATA!I28,7),0))</f>
        <v>1400</v>
      </c>
      <c r="I20" s="29">
        <f>IF(ROUNDUP($I$5/INDEX(LLINE_YDELSER,SKY_DATA!I28,7),1)*1000&lt;=SKY_DATA!$B$8,SKY_DATA!$B$8,IF(ROUNDUP('SKYLINE_PLINT_L-LINE'!$I$5/INDEX(LLINE_YDELSER,SKY_DATA!I28,7),1)*1000&lt;=SKY_DATA!$B$9,ROUNDUP('SKYLINE_PLINT_L-LINE'!$I$5/INDEX(LLINE_YDELSER,SKY_DATA!I28,7),1)*1000,""))</f>
        <v>700</v>
      </c>
      <c r="J20" s="29">
        <f>IF(I20="","",ROUND((I20/1000)*INDEX(LLINE_YDELSER,SKY_DATA!I28,7),0))</f>
        <v>902</v>
      </c>
      <c r="K20" s="52">
        <f>IF(AND($K$5&gt;=SKY_DATA!$B$8,$K$5&lt;=SKY_DATA!$B$9),$K$5,"")</f>
        <v>1000</v>
      </c>
      <c r="L20" s="52">
        <f>IF(K20="","",ROUND((K20/1000)*INDEX(LLINE_YDELSER,SKY_DATA!I28,7),0))</f>
        <v>1288</v>
      </c>
      <c r="M20" s="43"/>
      <c r="N20" s="43"/>
      <c r="O20" s="43"/>
      <c r="P20" s="43"/>
      <c r="Q20" s="43"/>
    </row>
    <row r="21" spans="2:17" s="8" customFormat="1" ht="21" customHeight="1" thickTop="1" thickBot="1" x14ac:dyDescent="0.25">
      <c r="B21" s="213"/>
      <c r="C21" s="36"/>
      <c r="D21" s="294" t="str">
        <f ca="1">OFFSET(SPROG!$B$39,0,SPROG!$B$2)</f>
        <v>Water carrying tube</v>
      </c>
      <c r="E21" s="295"/>
      <c r="F21" s="295"/>
      <c r="G21" s="295"/>
      <c r="H21" s="295"/>
      <c r="I21" s="295"/>
      <c r="J21" s="295"/>
      <c r="K21" s="295"/>
      <c r="L21" s="296"/>
    </row>
    <row r="22" spans="2:17" s="8" customFormat="1" ht="51" customHeight="1" thickTop="1" thickBot="1" x14ac:dyDescent="0.25">
      <c r="B22" s="279" t="str">
        <f ca="1">OFFSET(SPROG!$B$77,0,SPROG!$B$2)</f>
        <v>Sky-Line &amp; Plint: min length 400 mm, max. length 6000 mm.
L-Line: min length 400 mm, max. length 3000 mm.
Please contact MEINERTZ for special sizes and special options.</v>
      </c>
      <c r="C22" s="280"/>
      <c r="D22" s="280"/>
      <c r="E22" s="280"/>
      <c r="F22" s="280"/>
      <c r="G22" s="280"/>
      <c r="H22" s="280"/>
      <c r="I22" s="281"/>
      <c r="J22" s="281"/>
      <c r="K22" s="281"/>
      <c r="L22" s="282"/>
      <c r="M22" s="40"/>
      <c r="N22" s="40"/>
      <c r="O22" s="40"/>
      <c r="P22" s="40"/>
      <c r="Q22" s="40"/>
    </row>
    <row r="23" spans="2:17" s="8" customFormat="1" ht="21" customHeight="1" thickTop="1" thickBot="1" x14ac:dyDescent="0.25">
      <c r="B23" s="285" t="str">
        <f ca="1">OFFSET(SPROG!$B$76,0,SPROG!$B$2)</f>
        <v>Please note, the output is estimated</v>
      </c>
      <c r="C23" s="286"/>
      <c r="D23" s="287"/>
      <c r="E23" s="287"/>
      <c r="F23" s="287"/>
      <c r="G23" s="287"/>
      <c r="H23" s="287"/>
      <c r="I23" s="288"/>
      <c r="J23" s="288"/>
      <c r="K23" s="288"/>
      <c r="L23" s="289"/>
      <c r="M23" s="40"/>
      <c r="N23" s="40"/>
      <c r="O23" s="40"/>
      <c r="P23" s="40"/>
      <c r="Q23" s="40"/>
    </row>
    <row r="24" spans="2:17" s="8" customFormat="1" ht="21" customHeight="1" thickTop="1" thickBot="1" x14ac:dyDescent="0.25">
      <c r="B24" s="201" t="str">
        <f ca="1">OFFSET(SPROG!$B$45,0,SPROG!$B$2)</f>
        <v>Nominal output</v>
      </c>
      <c r="C24" s="148"/>
      <c r="D24" s="153" t="s">
        <v>593</v>
      </c>
      <c r="E24" s="154"/>
      <c r="F24" s="154"/>
      <c r="G24" s="154"/>
      <c r="H24" s="154"/>
      <c r="I24" s="154"/>
      <c r="J24" s="154"/>
      <c r="K24" s="154"/>
      <c r="L24" s="202"/>
    </row>
    <row r="25" spans="2:17" ht="21" customHeight="1" thickTop="1" thickBot="1" x14ac:dyDescent="0.3">
      <c r="B25" s="227" t="str">
        <f ca="1">OFFSET(SPROG!$B$46,0,SPROG!$B$2)</f>
        <v>Conversion factor</v>
      </c>
      <c r="C25" s="223"/>
      <c r="D25" s="228" t="s">
        <v>596</v>
      </c>
      <c r="E25" s="229"/>
      <c r="F25" s="230" t="s">
        <v>597</v>
      </c>
      <c r="G25" s="231"/>
      <c r="H25" s="231"/>
      <c r="I25" s="231"/>
      <c r="J25" s="231"/>
      <c r="K25" s="231"/>
      <c r="L25" s="232"/>
      <c r="M25" s="4"/>
      <c r="N25" s="4"/>
      <c r="O25" s="4"/>
      <c r="P25" s="4"/>
      <c r="Q25" s="4"/>
    </row>
    <row r="26" spans="2:17" s="8" customFormat="1" ht="33" customHeight="1" thickTop="1" thickBot="1" x14ac:dyDescent="0.25">
      <c r="B26" s="275" t="str">
        <f ca="1">OFFSET(SPROG!$B$47,0,SPROG!$B$2)</f>
        <v>The heat output calculation is informative. Reservations are made for any errors or inaccuracies in the heat output calculation. In case of non-conformity to the official data in MEINERTZ brochures and on www.meinertz.com, the official data is applicable.</v>
      </c>
      <c r="C26" s="276"/>
      <c r="D26" s="276"/>
      <c r="E26" s="276"/>
      <c r="F26" s="276"/>
      <c r="G26" s="276"/>
      <c r="H26" s="276"/>
      <c r="I26" s="277"/>
      <c r="J26" s="277"/>
      <c r="K26" s="277"/>
      <c r="L26" s="278"/>
      <c r="M26" s="40"/>
      <c r="N26" s="40"/>
      <c r="O26" s="40"/>
      <c r="P26" s="40"/>
      <c r="Q26" s="40"/>
    </row>
    <row r="27" spans="2:17" ht="16.5" thickTop="1" x14ac:dyDescent="0.25"/>
  </sheetData>
  <sheetProtection algorithmName="SHA-512" hashValue="z7p/8s1b0grHEm4w+7XvXA82nCMpYZIiAhS+N2LBo7OcMSQH3ndBnqrUes/lE5FzBo0BbtvJ1C6mCDTTqleJCQ==" saltValue="8QQR6A4oCdd7GTC8YAFblQ==" spinCount="100000" sheet="1" objects="1" selectLockedCells="1"/>
  <mergeCells count="12">
    <mergeCell ref="B26:L26"/>
    <mergeCell ref="B22:L22"/>
    <mergeCell ref="B3:B4"/>
    <mergeCell ref="B23:L23"/>
    <mergeCell ref="I5:J5"/>
    <mergeCell ref="K5:L5"/>
    <mergeCell ref="C5:D5"/>
    <mergeCell ref="E5:F5"/>
    <mergeCell ref="G5:H5"/>
    <mergeCell ref="D21:L21"/>
    <mergeCell ref="B7:C8"/>
    <mergeCell ref="D7:D8"/>
  </mergeCells>
  <conditionalFormatting sqref="C5 E5 G5">
    <cfRule type="expression" dxfId="3" priority="2">
      <formula>$C$5&lt;$E$5+10</formula>
    </cfRule>
  </conditionalFormatting>
  <dataValidations count="6">
    <dataValidation type="list" allowBlank="1" showInputMessage="1" showErrorMessage="1" errorTitle="Invalid value" error="Please select value from the drop-down list" sqref="B5" xr:uid="{00000000-0002-0000-0400-000000000000}">
      <formula1>WATTBTU</formula1>
    </dataValidation>
    <dataValidation type="whole" allowBlank="1" showInputMessage="1" showErrorMessage="1" errorTitle="Invalid value" error="Please select value between 0 and 100" sqref="C5:D5" xr:uid="{00000000-0002-0000-0400-000001000000}">
      <formula1>0</formula1>
      <formula2>100</formula2>
    </dataValidation>
    <dataValidation type="whole" allowBlank="1" showInputMessage="1" showErrorMessage="1" errorTitle="Invalid value" error="Please select value between 0 and 100" sqref="E5:F5" xr:uid="{00000000-0002-0000-0400-000002000000}">
      <formula1>0</formula1>
      <formula2>100</formula2>
    </dataValidation>
    <dataValidation type="whole" allowBlank="1" showInputMessage="1" showErrorMessage="1" errorTitle="Invalid value" error="Please select value between 0 and 100" sqref="G5:H5" xr:uid="{00000000-0002-0000-0400-000003000000}">
      <formula1>0</formula1>
      <formula2>100</formula2>
    </dataValidation>
    <dataValidation type="whole" operator="greaterThan" allowBlank="1" showInputMessage="1" showErrorMessage="1" errorTitle="Invalid value" error="Please select value greater than 0" sqref="I5:J5" xr:uid="{00000000-0002-0000-0400-000004000000}">
      <formula1>0</formula1>
    </dataValidation>
    <dataValidation type="whole" allowBlank="1" showInputMessage="1" showErrorMessage="1" errorTitle="Invalid value" error="Please select value between 400 and 6000" sqref="K5:L5" xr:uid="{00000000-0002-0000-0400-000005000000}">
      <formula1>400</formula1>
      <formula2>6000</formula2>
    </dataValidation>
  </dataValidations>
  <printOptions horizontalCentered="1"/>
  <pageMargins left="0.59055118110236227" right="0.59055118110236227" top="1.1811023622047245" bottom="1.1811023622047245" header="0.39370078740157483" footer="0.78740157480314965"/>
  <pageSetup paperSize="9" scale="85" orientation="portrait" verticalDpi="599" r:id="rId1"/>
  <headerFooter>
    <oddHeader>&amp;R&amp;G</oddHeader>
    <oddFooter>&amp;L&amp;"Calibri,Bold"&amp;12MEINERTZ A/S&amp;"-,Regular"&amp;11
&amp;"Calibri,Regular"&amp;10Sverigesvej 11
DK-8660 Skanderborg
Denmark
Tel: +45 86521811
meinertz@meinertz.com&amp;R&amp;"Calibri,Regular"&amp;8Printed: &amp;D (&amp;T)</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pageSetUpPr autoPageBreaks="0"/>
  </sheetPr>
  <dimension ref="B1:J18"/>
  <sheetViews>
    <sheetView showGridLines="0" zoomScaleNormal="100" workbookViewId="0">
      <selection activeCell="B5" sqref="B5"/>
    </sheetView>
  </sheetViews>
  <sheetFormatPr defaultRowHeight="15.75" x14ac:dyDescent="0.25"/>
  <cols>
    <col min="1" max="1" width="4.625" style="4" customWidth="1"/>
    <col min="2" max="2" width="9.625" style="4" customWidth="1"/>
    <col min="3" max="8" width="12.625" style="4" customWidth="1"/>
    <col min="9" max="9" width="5.875" style="45" customWidth="1"/>
    <col min="10" max="16384" width="9" style="4"/>
  </cols>
  <sheetData>
    <row r="1" spans="2:10" ht="39.950000000000003" customHeight="1" thickBot="1" x14ac:dyDescent="0.3"/>
    <row r="2" spans="2:10" s="160" customFormat="1" ht="27" customHeight="1" thickTop="1" thickBot="1" x14ac:dyDescent="0.45">
      <c r="B2" s="165" t="str">
        <f ca="1">OFFSET(SPROG!$B$80,0,SPROG!$B$2)</f>
        <v>VERTICAL RADIATOR</v>
      </c>
      <c r="C2" s="166"/>
      <c r="D2" s="167"/>
      <c r="E2" s="167"/>
      <c r="F2" s="167"/>
      <c r="G2" s="167"/>
      <c r="H2" s="168"/>
      <c r="I2" s="159"/>
    </row>
    <row r="3" spans="2:10" s="19" customFormat="1" ht="21" customHeight="1" thickTop="1" thickBot="1" x14ac:dyDescent="0.25">
      <c r="B3" s="265" t="str">
        <f ca="1">OFFSET(SPROG!$B$38,0,SPROG!$B$2)</f>
        <v>Select Watt or BTU</v>
      </c>
      <c r="C3" s="105" t="str">
        <f ca="1">OFFSET(SPROG!$B$22,0,SPROG!$B$2)</f>
        <v>Select temperatures  °C</v>
      </c>
      <c r="D3" s="105"/>
      <c r="E3" s="105"/>
      <c r="F3" s="106" t="str">
        <f ca="1">OFFSET(SPROG!$B$25,0,SPROG!$B$2)</f>
        <v>Select output, length or height</v>
      </c>
      <c r="G3" s="105"/>
      <c r="H3" s="107"/>
      <c r="I3" s="41"/>
    </row>
    <row r="4" spans="2:10" s="19" customFormat="1" ht="21" customHeight="1" thickTop="1" thickBot="1" x14ac:dyDescent="0.25">
      <c r="B4" s="266" t="str">
        <f ca="1">OFFSET(SPROG!$B$22,0,SPROG!$B$2)</f>
        <v>Select temperatures  °C</v>
      </c>
      <c r="C4" s="32" t="str">
        <f ca="1">OFFSET(SPROG!$B$26,0,SPROG!$B$2)</f>
        <v>Flow</v>
      </c>
      <c r="D4" s="26" t="str">
        <f ca="1">OFFSET(SPROG!$B$27,0,SPROG!$B$2)</f>
        <v>Return</v>
      </c>
      <c r="E4" s="27" t="str">
        <f ca="1">OFFSET(SPROG!$B$28,0,SPROG!$B$2)</f>
        <v>Room</v>
      </c>
      <c r="F4" s="39" t="str">
        <f ca="1">OFFSET(SPROG!$B$30,0,SPROG!$B$2) &amp; " " &amp;$B$5</f>
        <v>Output - Watt</v>
      </c>
      <c r="G4" s="27" t="str">
        <f ca="1">OFFSET(SPROG!$B$31,0,SPROG!$B$2)</f>
        <v>Length - mm</v>
      </c>
      <c r="H4" s="108" t="str">
        <f ca="1">OFFSET(SPROG!$B$32,0,SPROG!$B$2)</f>
        <v>Height - mm</v>
      </c>
      <c r="I4" s="42"/>
    </row>
    <row r="5" spans="2:10" s="20" customFormat="1" ht="21" customHeight="1" thickTop="1" thickBot="1" x14ac:dyDescent="0.25">
      <c r="B5" s="109" t="s">
        <v>376</v>
      </c>
      <c r="C5" s="110">
        <v>75</v>
      </c>
      <c r="D5" s="111">
        <v>65</v>
      </c>
      <c r="E5" s="112">
        <v>20</v>
      </c>
      <c r="F5" s="113">
        <v>900</v>
      </c>
      <c r="G5" s="112">
        <v>490</v>
      </c>
      <c r="H5" s="114">
        <v>1200</v>
      </c>
      <c r="I5" s="43"/>
      <c r="J5" s="23"/>
    </row>
    <row r="6" spans="2:10" s="8" customFormat="1" ht="9" customHeight="1" thickTop="1" thickBot="1" x14ac:dyDescent="0.25">
      <c r="B6" s="103"/>
      <c r="C6" s="40"/>
      <c r="D6" s="40"/>
      <c r="E6" s="40"/>
      <c r="F6" s="40"/>
      <c r="G6" s="40"/>
      <c r="H6" s="104"/>
      <c r="I6" s="40"/>
    </row>
    <row r="7" spans="2:10" s="20" customFormat="1" ht="21" customHeight="1" thickTop="1" thickBot="1" x14ac:dyDescent="0.25">
      <c r="B7" s="182" t="str">
        <f ca="1">OFFSET(SPROG!$B$33,0,SPROG!$B$2)</f>
        <v>Configuration</v>
      </c>
      <c r="C7" s="183"/>
      <c r="D7" s="184" t="str">
        <f ca="1">OFFSET(SPROG!$B$34,0,SPROG!$B$2)</f>
        <v>Type</v>
      </c>
      <c r="E7" s="184" t="str">
        <f ca="1">OFFSET(SPROG!$B$37,0,SPROG!$B$2)</f>
        <v>Height</v>
      </c>
      <c r="F7" s="184" t="str">
        <f>+$B$5</f>
        <v>Watt</v>
      </c>
      <c r="G7" s="185" t="str">
        <f ca="1">OFFSET(SPROG!$B$37,0,SPROG!$B$2)</f>
        <v>Height</v>
      </c>
      <c r="H7" s="186" t="str">
        <f>+$B$5</f>
        <v>Watt</v>
      </c>
      <c r="I7" s="43"/>
    </row>
    <row r="8" spans="2:10" s="20" customFormat="1" ht="21" customHeight="1" thickTop="1" thickBot="1" x14ac:dyDescent="0.25">
      <c r="B8" s="187"/>
      <c r="C8" s="33"/>
      <c r="D8" s="21" t="str">
        <f>"TF"&amp;$G$5/10&amp;VER_DATA!A21*10</f>
        <v>TF4910</v>
      </c>
      <c r="E8" s="28">
        <f>IF(ROUNDUP((($F$5/INDEX(VER_FAKTOR,VER_DATA!A21))/(VERTICAL_RADIATOR!$G$5/70)-VER_DATA!$D$17)/VER_DATA!$D$16*100,-2)&lt;=VER_DATA!$B$6,VER_DATA!$B$6,IF(ROUNDUP(((VERTICAL_RADIATOR!$F$5/INDEX(VER_FAKTOR,VER_DATA!A21))/(VERTICAL_RADIATOR!$G$5/70)-VER_DATA!$D$17)/VER_DATA!$D$16*100,-2)&gt;VER_DATA!$B$7,"",ROUNDUP(((VERTICAL_RADIATOR!$F$5/INDEX(VER_FAKTOR,VER_DATA!A21))/(VERTICAL_RADIATOR!$G$5/70)-VER_DATA!$D$17)/VER_DATA!$D$16*100,-2)))</f>
        <v>1600</v>
      </c>
      <c r="F8" s="28">
        <f>IF(E8&lt;&gt;"",ROUND(INDEX(VER_FAKTOR,VER_DATA!A21)*(VER_DATA!$D$17+(E8/100)*VER_DATA!$D$16)*VERTICAL_RADIATOR!$G$5/70,0),"")</f>
        <v>904</v>
      </c>
      <c r="G8" s="46">
        <f>IF(AND($H$5&gt;=VER_DATA!$B$6,$H$5&lt;=VER_DATA!$B$7),$H$5,"")</f>
        <v>1200</v>
      </c>
      <c r="H8" s="188">
        <f>IF(G8&lt;&gt;"",ROUND(INDEX(VER_FAKTOR,VER_DATA!A21)*(VER_DATA!$D$17+(G8/100)*VER_DATA!$D$16)*VERTICAL_RADIATOR!$G$5/70,0),"")</f>
        <v>741</v>
      </c>
      <c r="I8" s="43"/>
    </row>
    <row r="9" spans="2:10" s="20" customFormat="1" ht="21" customHeight="1" thickTop="1" thickBot="1" x14ac:dyDescent="0.25">
      <c r="B9" s="187"/>
      <c r="C9" s="33"/>
      <c r="D9" s="21" t="str">
        <f>"TF"&amp;$G$5/10&amp;VER_DATA!A22*10</f>
        <v>TF4920</v>
      </c>
      <c r="E9" s="28">
        <f>IF(ROUNDUP((($F$5/INDEX(VER_FAKTOR,VER_DATA!A22))/(VERTICAL_RADIATOR!$G$5/70)-VER_DATA!$D$17)/VER_DATA!$D$16*100,-2)&lt;=VER_DATA!$B$6,VER_DATA!$B$6,IF(ROUNDUP(((VERTICAL_RADIATOR!$F$5/INDEX(VER_FAKTOR,VER_DATA!A22))/(VERTICAL_RADIATOR!$G$5/70)-VER_DATA!$D$17)/VER_DATA!$D$16*100,-2)&gt;VER_DATA!$B$7,"",ROUNDUP(((VERTICAL_RADIATOR!$F$5/INDEX(VER_FAKTOR,VER_DATA!A22))/(VERTICAL_RADIATOR!$G$5/70)-VER_DATA!$D$17)/VER_DATA!$D$16*100,-2)))</f>
        <v>800</v>
      </c>
      <c r="F9" s="28">
        <f>IF(E9&lt;&gt;"",ROUND(INDEX(VER_FAKTOR,VER_DATA!A22)*(VER_DATA!$D$17+(E9/100)*VER_DATA!$D$16)*VERTICAL_RADIATOR!$G$5/70,0),"")</f>
        <v>907</v>
      </c>
      <c r="G9" s="46">
        <f>IF(AND($H$5&gt;=VER_DATA!$B$6,$H$5&lt;=VER_DATA!$B$7),$H$5,"")</f>
        <v>1200</v>
      </c>
      <c r="H9" s="188">
        <f>IF(G9&lt;&gt;"",ROUND(INDEX(VER_FAKTOR,VER_DATA!A22)*(VER_DATA!$D$17+(G9/100)*VER_DATA!$D$16)*VERTICAL_RADIATOR!$G$5/70,0),"")</f>
        <v>1163</v>
      </c>
      <c r="I9" s="43"/>
    </row>
    <row r="10" spans="2:10" s="20" customFormat="1" ht="21" customHeight="1" thickTop="1" thickBot="1" x14ac:dyDescent="0.25">
      <c r="B10" s="187"/>
      <c r="C10" s="33"/>
      <c r="D10" s="21" t="str">
        <f>"TF"&amp;$G$5/10&amp;VER_DATA!A23*10</f>
        <v>TF4930</v>
      </c>
      <c r="E10" s="28">
        <f>IF(ROUNDUP((($F$5/INDEX(VER_FAKTOR,VER_DATA!A23))/(VERTICAL_RADIATOR!$G$5/70)-VER_DATA!$D$17)/VER_DATA!$D$16*100,-2)&lt;=VER_DATA!$B$6,VER_DATA!$B$6,IF(ROUNDUP(((VERTICAL_RADIATOR!$F$5/INDEX(VER_FAKTOR,VER_DATA!A23))/(VERTICAL_RADIATOR!$G$5/70)-VER_DATA!$D$17)/VER_DATA!$D$16*100,-2)&gt;VER_DATA!$B$7,"",ROUNDUP(((VERTICAL_RADIATOR!$F$5/INDEX(VER_FAKTOR,VER_DATA!A23))/(VERTICAL_RADIATOR!$G$5/70)-VER_DATA!$D$17)/VER_DATA!$D$16*100,-2)))</f>
        <v>500</v>
      </c>
      <c r="F10" s="28">
        <f>IF(E10&lt;&gt;"",ROUND(INDEX(VER_FAKTOR,VER_DATA!A23)*(VER_DATA!$D$17+(E10/100)*VER_DATA!$D$16)*VERTICAL_RADIATOR!$G$5/70,0),"")</f>
        <v>974</v>
      </c>
      <c r="G10" s="46">
        <f>IF(AND($H$5&gt;=VER_DATA!$B$6,$H$5&lt;=VER_DATA!$B$7),$H$5,"")</f>
        <v>1200</v>
      </c>
      <c r="H10" s="188">
        <f>IF(G10&lt;&gt;"",ROUND(INDEX(VER_FAKTOR,VER_DATA!A23)*(VER_DATA!$D$17+(G10/100)*VER_DATA!$D$16)*VERTICAL_RADIATOR!$G$5/70,0),"")</f>
        <v>1585</v>
      </c>
      <c r="I10" s="43"/>
    </row>
    <row r="11" spans="2:10" s="8" customFormat="1" ht="21" customHeight="1" thickTop="1" thickBot="1" x14ac:dyDescent="0.25">
      <c r="B11" s="189"/>
      <c r="C11" s="35"/>
      <c r="D11" s="252" t="str">
        <f ca="1">OFFSET(SPROG!$B$39,0,SPROG!$B$2)</f>
        <v>Water carrying tube</v>
      </c>
      <c r="E11" s="253"/>
      <c r="F11" s="253"/>
      <c r="G11" s="253"/>
      <c r="H11" s="267"/>
      <c r="I11" s="44"/>
    </row>
    <row r="12" spans="2:10" s="8" customFormat="1" ht="21" customHeight="1" thickTop="1" thickBot="1" x14ac:dyDescent="0.25">
      <c r="B12" s="190"/>
      <c r="C12" s="71"/>
      <c r="D12" s="252" t="str">
        <f ca="1">OFFSET(SPROG!$B$41,0,SPROG!$B$2)</f>
        <v>Flat front</v>
      </c>
      <c r="E12" s="253"/>
      <c r="F12" s="253"/>
      <c r="G12" s="253"/>
      <c r="H12" s="267"/>
      <c r="I12" s="72"/>
    </row>
    <row r="13" spans="2:10" s="8" customFormat="1" ht="21" customHeight="1" thickTop="1" thickBot="1" x14ac:dyDescent="0.25">
      <c r="B13" s="190"/>
      <c r="C13" s="71"/>
      <c r="D13" s="272" t="str">
        <f ca="1">OFFSET(SPROG!$B$44,0,SPROG!$B$2)</f>
        <v>Wall</v>
      </c>
      <c r="E13" s="273"/>
      <c r="F13" s="273"/>
      <c r="G13" s="273"/>
      <c r="H13" s="274"/>
      <c r="I13" s="40"/>
    </row>
    <row r="14" spans="2:10" s="8" customFormat="1" ht="36" customHeight="1" thickTop="1" thickBot="1" x14ac:dyDescent="0.25">
      <c r="B14" s="268" t="str">
        <f ca="1">OFFSET(SPROG!$B$81,0,SPROG!$B$2)</f>
        <v>Min height: 400 mm. Max. height 3200 mm. 
Please contact MEINERTZ for special sizes and special options.</v>
      </c>
      <c r="C14" s="269"/>
      <c r="D14" s="270"/>
      <c r="E14" s="270"/>
      <c r="F14" s="270"/>
      <c r="G14" s="270"/>
      <c r="H14" s="271"/>
      <c r="I14" s="40"/>
    </row>
    <row r="15" spans="2:10" s="8" customFormat="1" ht="21" customHeight="1" thickTop="1" thickBot="1" x14ac:dyDescent="0.25">
      <c r="B15" s="191" t="str">
        <f ca="1">OFFSET(SPROG!$B$45,0,SPROG!$B$2)</f>
        <v>Nominal output</v>
      </c>
      <c r="C15" s="150"/>
      <c r="D15" s="148" t="s">
        <v>593</v>
      </c>
      <c r="E15" s="151"/>
      <c r="F15" s="151"/>
      <c r="G15" s="151"/>
      <c r="H15" s="192"/>
      <c r="I15" s="40"/>
    </row>
    <row r="16" spans="2:10" ht="21" customHeight="1" thickTop="1" thickBot="1" x14ac:dyDescent="0.3">
      <c r="B16" s="152" t="str">
        <f ca="1">OFFSET(SPROG!$B$46,0,SPROG!$B$2)</f>
        <v>Conversion factor</v>
      </c>
      <c r="C16" s="193"/>
      <c r="D16" s="149" t="s">
        <v>602</v>
      </c>
      <c r="E16" s="194"/>
      <c r="F16" s="195"/>
      <c r="G16" s="194"/>
      <c r="H16" s="196"/>
    </row>
    <row r="17" spans="2:9" s="8" customFormat="1" ht="42" customHeight="1" thickTop="1" thickBot="1" x14ac:dyDescent="0.25">
      <c r="B17" s="303" t="str">
        <f ca="1">OFFSET(SPROG!$B$47,0,SPROG!$B$2)</f>
        <v>The heat output calculation is informative. Reservations are made for any errors or inaccuracies in the heat output calculation. In case of non-conformity to the official data in MEINERTZ brochures and on www.meinertz.com, the official data is applicable.</v>
      </c>
      <c r="C17" s="304"/>
      <c r="D17" s="305"/>
      <c r="E17" s="305"/>
      <c r="F17" s="305"/>
      <c r="G17" s="305"/>
      <c r="H17" s="306"/>
      <c r="I17" s="40"/>
    </row>
    <row r="18" spans="2:9" ht="16.5" thickTop="1" x14ac:dyDescent="0.25"/>
  </sheetData>
  <sheetProtection algorithmName="SHA-512" hashValue="ihD2ALnEIhv2MQWsytRrJjq5pBFE5EC/YJ7m7ryTUEQH0prooyhPgfYOsrlNVieOkff2kjxyAN73qL62Rx8huw==" saltValue="iA+IKL32nHZenZ0l+MDL8g==" spinCount="100000" sheet="1" objects="1" selectLockedCells="1"/>
  <mergeCells count="6">
    <mergeCell ref="B17:H17"/>
    <mergeCell ref="B14:H14"/>
    <mergeCell ref="B3:B4"/>
    <mergeCell ref="D11:H11"/>
    <mergeCell ref="D12:H12"/>
    <mergeCell ref="D13:H13"/>
  </mergeCells>
  <conditionalFormatting sqref="C5:E5">
    <cfRule type="expression" dxfId="2" priority="1">
      <formula>$C$5&lt;$D$5+10</formula>
    </cfRule>
  </conditionalFormatting>
  <dataValidations count="7">
    <dataValidation type="whole" allowBlank="1" showInputMessage="1" showErrorMessage="1" errorTitle="Invalid value" error="Please select value between 0 and 100" sqref="E5" xr:uid="{00000000-0002-0000-0500-000000000000}">
      <formula1>0</formula1>
      <formula2>100</formula2>
    </dataValidation>
    <dataValidation type="whole" allowBlank="1" showInputMessage="1" showErrorMessage="1" errorTitle="Invalid value" error="Please select value between 0 and 100" sqref="D5" xr:uid="{00000000-0002-0000-0500-000001000000}">
      <formula1>0</formula1>
      <formula2>100</formula2>
    </dataValidation>
    <dataValidation type="list" allowBlank="1" showInputMessage="1" showErrorMessage="1" errorTitle="Invalid value" error="Please select value from the drop-down list" sqref="B5" xr:uid="{00000000-0002-0000-0500-000002000000}">
      <formula1>WATTBTU</formula1>
    </dataValidation>
    <dataValidation type="list" allowBlank="1" showInputMessage="1" showErrorMessage="1" errorTitle="Value is invalide" error="Please select value from the drop-down list" sqref="G5" xr:uid="{00000000-0002-0000-0500-000003000000}">
      <formula1>VER_LENGTH</formula1>
    </dataValidation>
    <dataValidation type="whole" allowBlank="1" showInputMessage="1" showErrorMessage="1" errorTitle="Invalid value" error="Please select value between 0 and 100" sqref="C5" xr:uid="{00000000-0002-0000-0500-000004000000}">
      <formula1>0</formula1>
      <formula2>100</formula2>
    </dataValidation>
    <dataValidation type="whole" operator="greaterThan" allowBlank="1" showInputMessage="1" showErrorMessage="1" errorTitle="Invalid value" error="Please select value greater than 0" sqref="F5" xr:uid="{00000000-0002-0000-0500-000005000000}">
      <formula1>0</formula1>
    </dataValidation>
    <dataValidation type="whole" allowBlank="1" showInputMessage="1" showErrorMessage="1" errorTitle="Invalid value" error="Please select value between 400 and 3200" sqref="H5" xr:uid="{00000000-0002-0000-0500-000006000000}">
      <formula1>400</formula1>
      <formula2>3200</formula2>
    </dataValidation>
  </dataValidations>
  <printOptions horizontalCentered="1"/>
  <pageMargins left="0.59055118110236227" right="0.59055118110236227" top="1.1811023622047245" bottom="1.1811023622047245" header="0.39370078740157483" footer="0.78740157480314965"/>
  <pageSetup paperSize="9" scale="85" orientation="portrait" verticalDpi="599" r:id="rId1"/>
  <headerFooter>
    <oddHeader>&amp;R&amp;G</oddHeader>
    <oddFooter>&amp;L&amp;"Calibri,Bold"&amp;12MEINERTZ A/S&amp;"-,Regular"&amp;11
&amp;"Calibri,Regular"&amp;10Sverigesvej 11
DK-8660 Skanderborg
Denmark
Tel: +45 86521811
meinertz@meinertz.com&amp;R&amp;"Calibri,Regular"&amp;8Printed: &amp;D (&amp;T)</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pageSetUpPr autoPageBreaks="0"/>
  </sheetPr>
  <dimension ref="B1:L13"/>
  <sheetViews>
    <sheetView zoomScaleNormal="100" workbookViewId="0">
      <selection activeCell="B5" sqref="B5"/>
    </sheetView>
  </sheetViews>
  <sheetFormatPr defaultRowHeight="15.75" x14ac:dyDescent="0.25"/>
  <cols>
    <col min="1" max="1" width="4.625" style="4" customWidth="1"/>
    <col min="2" max="7" width="15.625" style="4" customWidth="1"/>
    <col min="8" max="8" width="5.875" style="45" customWidth="1"/>
    <col min="9" max="12" width="9" style="45"/>
    <col min="13" max="16384" width="9" style="4"/>
  </cols>
  <sheetData>
    <row r="1" spans="2:12" ht="39.950000000000003" customHeight="1" thickBot="1" x14ac:dyDescent="0.3"/>
    <row r="2" spans="2:12" s="160" customFormat="1" ht="27" customHeight="1" thickTop="1" thickBot="1" x14ac:dyDescent="0.45">
      <c r="B2" s="155" t="str">
        <f ca="1">OFFSET(SPROG!$B$84,0,SPROG!$B$2)</f>
        <v>CONVEC FLOORLINE</v>
      </c>
      <c r="C2" s="156"/>
      <c r="D2" s="157"/>
      <c r="E2" s="157"/>
      <c r="F2" s="157"/>
      <c r="G2" s="158"/>
      <c r="H2" s="159"/>
      <c r="I2" s="159"/>
      <c r="J2" s="159"/>
      <c r="K2" s="159"/>
      <c r="L2" s="159"/>
    </row>
    <row r="3" spans="2:12" s="19" customFormat="1" ht="21" customHeight="1" thickTop="1" thickBot="1" x14ac:dyDescent="0.25">
      <c r="B3" s="239" t="str">
        <f ca="1">OFFSET(SPROG!$B$38,0,SPROG!$B$2)</f>
        <v>Select Watt or BTU</v>
      </c>
      <c r="C3" s="94" t="str">
        <f ca="1">OFFSET(SPROG!$B$23,0,SPROG!$B$2)</f>
        <v>Select temperature set  °C</v>
      </c>
      <c r="D3" s="94"/>
      <c r="E3" s="94"/>
      <c r="F3" s="95" t="str">
        <f ca="1">OFFSET(SPROG!$B$24,0,SPROG!$B$2)</f>
        <v>Select output or length</v>
      </c>
      <c r="G3" s="96"/>
      <c r="H3" s="41"/>
      <c r="I3" s="42"/>
      <c r="J3" s="42"/>
      <c r="K3" s="42"/>
      <c r="L3" s="42"/>
    </row>
    <row r="4" spans="2:12" s="19" customFormat="1" ht="21" customHeight="1" thickTop="1" thickBot="1" x14ac:dyDescent="0.25">
      <c r="B4" s="240"/>
      <c r="C4" s="174" t="str">
        <f ca="1">OFFSET(SPROG!$B$29,0,SPROG!$B$2)</f>
        <v>Flow / Return / Room</v>
      </c>
      <c r="D4" s="175"/>
      <c r="E4" s="126"/>
      <c r="F4" s="26" t="str">
        <f ca="1">OFFSET(SPROG!$B$30,0,SPROG!$B$2) &amp; " " &amp;$B$5</f>
        <v>Output - Watt</v>
      </c>
      <c r="G4" s="77" t="str">
        <f ca="1">OFFSET(SPROG!$B$31,0,SPROG!$B$2)</f>
        <v>Length - mm</v>
      </c>
      <c r="H4" s="42"/>
      <c r="I4" s="42"/>
      <c r="J4" s="42"/>
      <c r="K4" s="42"/>
      <c r="L4" s="42"/>
    </row>
    <row r="5" spans="2:12" s="20" customFormat="1" ht="21" customHeight="1" thickTop="1" thickBot="1" x14ac:dyDescent="0.25">
      <c r="B5" s="97" t="s">
        <v>376</v>
      </c>
      <c r="C5" s="307" t="s">
        <v>575</v>
      </c>
      <c r="D5" s="308"/>
      <c r="E5" s="309"/>
      <c r="F5" s="99">
        <v>900</v>
      </c>
      <c r="G5" s="101">
        <v>1000</v>
      </c>
      <c r="H5" s="43"/>
      <c r="I5" s="43"/>
      <c r="J5" s="43"/>
      <c r="K5" s="43"/>
      <c r="L5" s="43"/>
    </row>
    <row r="6" spans="2:12" s="8" customFormat="1" ht="9" customHeight="1" thickTop="1" thickBot="1" x14ac:dyDescent="0.25">
      <c r="B6" s="73"/>
      <c r="C6" s="40"/>
      <c r="D6" s="40"/>
      <c r="E6" s="40"/>
      <c r="F6" s="40"/>
      <c r="G6" s="74"/>
      <c r="H6" s="40"/>
      <c r="I6" s="40"/>
      <c r="J6" s="40"/>
      <c r="K6" s="40"/>
      <c r="L6" s="40"/>
    </row>
    <row r="7" spans="2:12" s="20" customFormat="1" ht="21" customHeight="1" thickTop="1" thickBot="1" x14ac:dyDescent="0.25">
      <c r="B7" s="180" t="str">
        <f ca="1">OFFSET(SPROG!$B$33,0,SPROG!$B$2)</f>
        <v>Configuration</v>
      </c>
      <c r="C7" s="90" t="str">
        <f ca="1">OFFSET(SPROG!$B$34,0,SPROG!$B$2)</f>
        <v>Type</v>
      </c>
      <c r="D7" s="91" t="str">
        <f ca="1">OFFSET(SPROG!$B$36,0,SPROG!$B$2)</f>
        <v>Length</v>
      </c>
      <c r="E7" s="91" t="str">
        <f>+$B$5</f>
        <v>Watt</v>
      </c>
      <c r="F7" s="91" t="str">
        <f ca="1">OFFSET(SPROG!$B$36,0,SPROG!$B$2)</f>
        <v>Length</v>
      </c>
      <c r="G7" s="92" t="str">
        <f>+$B$5</f>
        <v>Watt</v>
      </c>
      <c r="H7" s="43"/>
      <c r="I7" s="43"/>
      <c r="J7" s="43"/>
      <c r="K7" s="43"/>
      <c r="L7" s="43"/>
    </row>
    <row r="8" spans="2:12" s="20" customFormat="1" ht="27" customHeight="1" thickTop="1" thickBot="1" x14ac:dyDescent="0.25">
      <c r="B8" s="181"/>
      <c r="C8" s="127" t="str">
        <f>IF(D8&lt;&gt;"","FL","")</f>
        <v>FL</v>
      </c>
      <c r="D8" s="28">
        <f>IF($F$5&gt;VLOOKUP($C$5,CONVEC_YDELSE,2,FALSE),CONVEC_DATA!$B$8,3600+MATCH(CONVEC!$F$5,CHOOSE(MATCH(CONVEC!$C$5,CONVEC_TEMP,0),CONVEC_DATA!B29:N29,CONVEC_DATA!B30:N30,CONVEC_DATA!B31:N31,CONVEC_DATA!B32:N32,CONVEC_DATA!B33:N33,CONVEC_DATA!B34:N34),-1)*-200)</f>
        <v>2400</v>
      </c>
      <c r="E8" s="28">
        <f ca="1">IF(D8&lt;&gt;CONVEC_DATA!$B$8,VLOOKUP(CONVEC!$C$5,CONVEC_YDELSE,(-CONVEC!$D$8+3800)/200,FALSE),"")</f>
        <v>994</v>
      </c>
      <c r="F8" s="51">
        <f>+$G$5</f>
        <v>1000</v>
      </c>
      <c r="G8" s="93">
        <f>IF(F8&lt;&gt;"",VLOOKUP($C$5,CONVEC_YDELSE,(-F8+3800)/200,FALSE),"")</f>
        <v>183</v>
      </c>
      <c r="H8" s="43"/>
      <c r="I8" s="43"/>
      <c r="J8" s="43"/>
      <c r="K8" s="43"/>
      <c r="L8" s="43"/>
    </row>
    <row r="9" spans="2:12" s="20" customFormat="1" ht="27" customHeight="1" thickTop="1" thickBot="1" x14ac:dyDescent="0.25">
      <c r="B9" s="181"/>
      <c r="C9" s="127" t="str">
        <f>IF(D8&lt;&gt;"","FL TWIN","")</f>
        <v>FL TWIN</v>
      </c>
      <c r="D9" s="28">
        <f>IF($F$5/2&gt;VLOOKUP($C$5,CONVEC_YDELSE,2,FALSE),CONVEC_DATA!$B$8,3600+MATCH(CONVEC!$F$5/2,CHOOSE(MATCH(CONVEC!$C$5,CONVEC_TEMP,0),CONVEC_DATA!B29:N29,CONVEC_DATA!B30:N30,CONVEC_DATA!B31:N31,CONVEC_DATA!B32:N32,CONVEC_DATA!B33:N33,CONVEC_DATA!B34:N34),-1)*-200)</f>
        <v>1600</v>
      </c>
      <c r="E9" s="28">
        <f ca="1">IF(D9&lt;&gt;CONVEC_DATA!$B$8,VLOOKUP(CONVEC!$C$5,CONVEC_YDELSE,(-CONVEC!D9+3800)/200,FALSE)*2,"")</f>
        <v>1052</v>
      </c>
      <c r="F9" s="51">
        <f>+$G$5</f>
        <v>1000</v>
      </c>
      <c r="G9" s="93">
        <f>IF(F9&lt;&gt;"",VLOOKUP($C$5,CONVEC_YDELSE,(-F9+3800)/200,FALSE)*2,"")</f>
        <v>366</v>
      </c>
      <c r="H9" s="43"/>
      <c r="I9" s="43"/>
      <c r="J9" s="43"/>
      <c r="K9" s="43"/>
      <c r="L9" s="43"/>
    </row>
    <row r="10" spans="2:12" s="8" customFormat="1" ht="21" customHeight="1" thickTop="1" thickBot="1" x14ac:dyDescent="0.25">
      <c r="B10" s="235" t="str">
        <f ca="1">OFFSET(SPROG!$B$86,0,SPROG!$B$2)</f>
        <v>Please note, length is per unit. Several units can be mounted in series.</v>
      </c>
      <c r="C10" s="236"/>
      <c r="D10" s="237"/>
      <c r="E10" s="237"/>
      <c r="F10" s="237"/>
      <c r="G10" s="238"/>
      <c r="H10" s="40"/>
      <c r="I10" s="40"/>
      <c r="J10" s="40"/>
      <c r="K10" s="40"/>
      <c r="L10" s="40"/>
    </row>
    <row r="11" spans="2:12" s="45" customFormat="1" ht="36" customHeight="1" thickTop="1" thickBot="1" x14ac:dyDescent="0.3">
      <c r="B11" s="235" t="str">
        <f ca="1">OFFSET(SPROG!$B$87,0,SPROG!$B$2)</f>
        <v>Min length: 1000 mm. Max. length 3400 mm. 
Please contact MEINERTZ for special sizes and special options.</v>
      </c>
      <c r="C11" s="236"/>
      <c r="D11" s="237"/>
      <c r="E11" s="237"/>
      <c r="F11" s="237"/>
      <c r="G11" s="238"/>
    </row>
    <row r="12" spans="2:12" s="45" customFormat="1" ht="33" customHeight="1" thickTop="1" thickBot="1" x14ac:dyDescent="0.3">
      <c r="B12" s="241" t="str">
        <f ca="1">OFFSET(SPROG!$B$47,0,SPROG!$B$2)</f>
        <v>The heat output calculation is informative. Reservations are made for any errors or inaccuracies in the heat output calculation. In case of non-conformity to the official data in MEINERTZ brochures and on www.meinertz.com, the official data is applicable.</v>
      </c>
      <c r="C12" s="242"/>
      <c r="D12" s="243"/>
      <c r="E12" s="243"/>
      <c r="F12" s="243"/>
      <c r="G12" s="244"/>
    </row>
    <row r="13" spans="2:12" ht="16.5" thickTop="1" x14ac:dyDescent="0.25"/>
  </sheetData>
  <sheetProtection algorithmName="SHA-512" hashValue="JPQ+uM1OU8UrpmKzCZwls/EYv90eLqzGL2+WC75UaERjy2Q4JH5F5VX+US1dBNT+eF/otRNS1hpryrEvG5Z8dw==" saltValue="g2RM9a4KmR3agTPBBunU9g==" spinCount="100000" sheet="1" objects="1" selectLockedCells="1"/>
  <dataConsolidate/>
  <mergeCells count="5">
    <mergeCell ref="B3:B4"/>
    <mergeCell ref="B10:G10"/>
    <mergeCell ref="B11:G11"/>
    <mergeCell ref="C5:E5"/>
    <mergeCell ref="B12:G12"/>
  </mergeCells>
  <conditionalFormatting sqref="C5">
    <cfRule type="expression" dxfId="1" priority="1">
      <formula>$C$5&lt;$D$5+10</formula>
    </cfRule>
  </conditionalFormatting>
  <dataValidations count="4">
    <dataValidation type="list" allowBlank="1" showInputMessage="1" showErrorMessage="1" errorTitle="Invalid value" error="Please select value from the drop-down list" sqref="G5" xr:uid="{00000000-0002-0000-0600-000000000000}">
      <formula1>CONVEC_LENGTH</formula1>
    </dataValidation>
    <dataValidation type="whole" operator="greaterThan" allowBlank="1" showInputMessage="1" showErrorMessage="1" errorTitle="Invalid value" error="Please select value greater then 0" sqref="F5" xr:uid="{00000000-0002-0000-0600-000001000000}">
      <formula1>0</formula1>
    </dataValidation>
    <dataValidation type="list" allowBlank="1" showInputMessage="1" showErrorMessage="1" errorTitle="Invalid value" error="Please select value from the drop-down list" sqref="B5" xr:uid="{00000000-0002-0000-0600-000002000000}">
      <formula1>WATTBTU</formula1>
    </dataValidation>
    <dataValidation type="list" allowBlank="1" showInputMessage="1" showErrorMessage="1" errorTitle="Invalid vaule" error="Please select value from the drop-down list" sqref="C5" xr:uid="{00000000-0002-0000-0600-000003000000}">
      <formula1>CONVEC_TEMP</formula1>
    </dataValidation>
  </dataValidations>
  <printOptions horizontalCentered="1"/>
  <pageMargins left="0.59055118110236227" right="0.59055118110236227" top="1.1811023622047245" bottom="1.1811023622047245" header="0.39370078740157483" footer="0.78740157480314965"/>
  <pageSetup paperSize="9" scale="85" orientation="portrait" verticalDpi="599" r:id="rId1"/>
  <headerFooter>
    <oddHeader>&amp;R&amp;G</oddHeader>
    <oddFooter>&amp;L&amp;"Calibri,Bold"&amp;12MEINERTZ A/S&amp;"-,Regular"&amp;11
&amp;"Calibri,Regular"&amp;10Sverigesvej 11
DK-8660 Skanderborg
Denmark
Tel: +45 86521811
meinertz@meinertz.com&amp;R&amp;"Calibri,Regular"&amp;8Printed: &amp;D (&amp;T)</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pageSetUpPr autoPageBreaks="0"/>
  </sheetPr>
  <dimension ref="B1:L16"/>
  <sheetViews>
    <sheetView zoomScaleNormal="100" workbookViewId="0">
      <selection activeCell="B5" sqref="B5"/>
    </sheetView>
  </sheetViews>
  <sheetFormatPr defaultRowHeight="15.75" x14ac:dyDescent="0.25"/>
  <cols>
    <col min="1" max="1" width="4.625" style="4" customWidth="1"/>
    <col min="2" max="7" width="15.625" style="4" customWidth="1"/>
    <col min="8" max="8" width="5.875" style="45" customWidth="1"/>
    <col min="9" max="12" width="9" style="45"/>
    <col min="13" max="16384" width="9" style="4"/>
  </cols>
  <sheetData>
    <row r="1" spans="2:12" ht="39.950000000000003" customHeight="1" thickBot="1" x14ac:dyDescent="0.3"/>
    <row r="2" spans="2:12" s="160" customFormat="1" ht="27" customHeight="1" thickTop="1" thickBot="1" x14ac:dyDescent="0.45">
      <c r="B2" s="155" t="str">
        <f ca="1">OFFSET(SPROG!$B$57,0,SPROG!$B$2)</f>
        <v>PLAIN TUBE</v>
      </c>
      <c r="C2" s="156"/>
      <c r="D2" s="157"/>
      <c r="E2" s="157"/>
      <c r="F2" s="157"/>
      <c r="G2" s="158"/>
      <c r="H2" s="159"/>
      <c r="I2" s="159"/>
      <c r="J2" s="159"/>
      <c r="K2" s="159"/>
      <c r="L2" s="159"/>
    </row>
    <row r="3" spans="2:12" s="19" customFormat="1" ht="21" customHeight="1" thickTop="1" thickBot="1" x14ac:dyDescent="0.25">
      <c r="B3" s="239" t="str">
        <f ca="1">OFFSET(SPROG!$B$38,0,SPROG!$B$2)</f>
        <v>Select Watt or BTU</v>
      </c>
      <c r="C3" s="94" t="str">
        <f ca="1">OFFSET(SPROG!$B$22,0,SPROG!$B$2)</f>
        <v>Select temperatures  °C</v>
      </c>
      <c r="D3" s="94"/>
      <c r="E3" s="94"/>
      <c r="F3" s="95" t="str">
        <f ca="1">OFFSET(SPROG!$B$24,0,SPROG!$B$2)</f>
        <v>Select output or length</v>
      </c>
      <c r="G3" s="96"/>
      <c r="H3" s="41"/>
      <c r="I3" s="42"/>
      <c r="J3" s="42"/>
      <c r="K3" s="42"/>
      <c r="L3" s="42"/>
    </row>
    <row r="4" spans="2:12" s="19" customFormat="1" ht="21" customHeight="1" thickTop="1" thickBot="1" x14ac:dyDescent="0.25">
      <c r="B4" s="240"/>
      <c r="C4" s="48" t="str">
        <f ca="1">OFFSET(SPROG!$B$26,0,SPROG!$B$2)</f>
        <v>Flow</v>
      </c>
      <c r="D4" s="49" t="str">
        <f ca="1">OFFSET(SPROG!$B$27,0,SPROG!$B$2)</f>
        <v>Return</v>
      </c>
      <c r="E4" s="50" t="str">
        <f ca="1">OFFSET(SPROG!$B$28,0,SPROG!$B$2)</f>
        <v>Room</v>
      </c>
      <c r="F4" s="26" t="str">
        <f ca="1">OFFSET(SPROG!$B$30,0,SPROG!$B$2) &amp; " " &amp;$B$5</f>
        <v>Output - Watt</v>
      </c>
      <c r="G4" s="77" t="str">
        <f ca="1">OFFSET(SPROG!$B$31,0,SPROG!$B$2)</f>
        <v>Length - mm</v>
      </c>
      <c r="H4" s="42"/>
      <c r="I4" s="42"/>
      <c r="J4" s="42"/>
      <c r="K4" s="42"/>
      <c r="L4" s="42"/>
    </row>
    <row r="5" spans="2:12" s="20" customFormat="1" ht="21" customHeight="1" thickTop="1" thickBot="1" x14ac:dyDescent="0.25">
      <c r="B5" s="97" t="s">
        <v>376</v>
      </c>
      <c r="C5" s="98">
        <v>75</v>
      </c>
      <c r="D5" s="99">
        <v>65</v>
      </c>
      <c r="E5" s="233">
        <v>20</v>
      </c>
      <c r="F5" s="99">
        <v>360</v>
      </c>
      <c r="G5" s="101">
        <v>1000</v>
      </c>
      <c r="H5" s="43"/>
      <c r="I5" s="43"/>
      <c r="J5" s="43"/>
      <c r="K5" s="43"/>
      <c r="L5" s="43"/>
    </row>
    <row r="6" spans="2:12" s="8" customFormat="1" ht="9" customHeight="1" thickTop="1" thickBot="1" x14ac:dyDescent="0.25">
      <c r="B6" s="73"/>
      <c r="C6" s="40"/>
      <c r="D6" s="40"/>
      <c r="E6" s="40"/>
      <c r="F6" s="40"/>
      <c r="G6" s="74"/>
      <c r="H6" s="40"/>
      <c r="I6" s="40"/>
      <c r="J6" s="40"/>
      <c r="K6" s="40"/>
      <c r="L6" s="40"/>
    </row>
    <row r="7" spans="2:12" s="20" customFormat="1" ht="21" customHeight="1" thickTop="1" thickBot="1" x14ac:dyDescent="0.25">
      <c r="B7" s="180" t="str">
        <f ca="1">OFFSET(SPROG!$B$33,0,SPROG!$B$2)</f>
        <v>Configuration</v>
      </c>
      <c r="C7" s="90" t="str">
        <f ca="1">OFFSET(SPROG!$B$34,0,SPROG!$B$2)</f>
        <v>Type</v>
      </c>
      <c r="D7" s="91" t="str">
        <f ca="1">OFFSET(SPROG!$B$36,0,SPROG!$B$2)</f>
        <v>Length</v>
      </c>
      <c r="E7" s="91" t="str">
        <f>+$B$5</f>
        <v>Watt</v>
      </c>
      <c r="F7" s="91" t="str">
        <f ca="1">OFFSET(SPROG!$B$36,0,SPROG!$B$2)</f>
        <v>Length</v>
      </c>
      <c r="G7" s="92" t="str">
        <f>+$B$5</f>
        <v>Watt</v>
      </c>
      <c r="H7" s="43"/>
      <c r="I7" s="43"/>
      <c r="J7" s="43"/>
      <c r="K7" s="43"/>
      <c r="L7" s="43"/>
    </row>
    <row r="8" spans="2:12" s="20" customFormat="1" ht="27" customHeight="1" thickTop="1" thickBot="1" x14ac:dyDescent="0.25">
      <c r="B8" s="181"/>
      <c r="C8" s="127" t="s">
        <v>733</v>
      </c>
      <c r="D8" s="28">
        <f>IF(ROUNDUP($F$5/VLOOKUP($C$5&amp;$E$5&amp;C8,GLAT_YDELSE,($D$5/5)-4,FALSE),1)*1000&lt;=GLAT_DATA!$B$6,GLAT_DATA!$B$6,IF(ROUNDUP($F$5/VLOOKUP($C$5&amp;$E$5&amp;C8,GLAT_YDELSE,($D$5/5)-4,FALSE),1)*1000&lt;=GLAT_DATA!$B$7,ROUNDUP($F$5/VLOOKUP($C$5&amp;$E$5&amp;C8,GLAT_YDELSE,($D$5/5)-4,FALSE),1)*1000,""))</f>
        <v>4300</v>
      </c>
      <c r="E8" s="28">
        <f t="shared" ref="E8:E12" si="0">IF(D8="","",ROUND(D8*VLOOKUP($C$5&amp;$E$5&amp;C8,GLAT_YDELSE,($D$5/5)-4,FALSE)/1000,0))</f>
        <v>368</v>
      </c>
      <c r="F8" s="51">
        <f>IF(AND($G$5&gt;=GLAT_DATA!$B$6,PLAIN_TUBE!$G$5&lt;=GLAT_DATA!$B$7),PLAIN_TUBE!$G$5,"")</f>
        <v>1000</v>
      </c>
      <c r="G8" s="93">
        <f t="shared" ref="G8:G12" si="1">IF(F8="","",ROUND(F8*VLOOKUP($C$5&amp;$E$5&amp;C8,GLAT_YDELSE,($D$5/5)-4,FALSE)/1000,0))</f>
        <v>86</v>
      </c>
      <c r="H8" s="43"/>
      <c r="I8" s="43"/>
      <c r="J8" s="43"/>
      <c r="K8" s="43"/>
      <c r="L8" s="43"/>
    </row>
    <row r="9" spans="2:12" s="20" customFormat="1" ht="27" customHeight="1" thickTop="1" thickBot="1" x14ac:dyDescent="0.25">
      <c r="B9" s="181"/>
      <c r="C9" s="127" t="s">
        <v>734</v>
      </c>
      <c r="D9" s="28">
        <f>IF(ROUNDUP($F$5/VLOOKUP($C$5&amp;$E$5&amp;C9,GLAT_YDELSE,($D$5/5)-4,FALSE),1)*1000&lt;=GLAT_DATA!$B$6,GLAT_DATA!$B$6,IF(ROUNDUP($F$5/VLOOKUP($C$5&amp;$E$5&amp;C9,GLAT_YDELSE,($D$5/5)-4,FALSE),1)*1000&lt;=GLAT_DATA!$B$7,ROUNDUP($F$5/VLOOKUP($C$5&amp;$E$5&amp;C9,GLAT_YDELSE,($D$5/5)-4,FALSE),1)*1000,""))</f>
        <v>3000</v>
      </c>
      <c r="E9" s="28">
        <f t="shared" si="0"/>
        <v>366</v>
      </c>
      <c r="F9" s="51">
        <f>IF(AND($G$5&gt;=GLAT_DATA!$B$6,PLAIN_TUBE!$G$5&lt;=GLAT_DATA!$B$7),PLAIN_TUBE!$G$5,"")</f>
        <v>1000</v>
      </c>
      <c r="G9" s="93">
        <f t="shared" si="1"/>
        <v>122</v>
      </c>
      <c r="H9" s="43"/>
      <c r="I9" s="43"/>
      <c r="J9" s="43"/>
      <c r="K9" s="43"/>
      <c r="L9" s="43"/>
    </row>
    <row r="10" spans="2:12" s="20" customFormat="1" ht="27" customHeight="1" thickTop="1" thickBot="1" x14ac:dyDescent="0.25">
      <c r="B10" s="181"/>
      <c r="C10" s="127" t="s">
        <v>735</v>
      </c>
      <c r="D10" s="28">
        <f>IF(ROUNDUP($F$5/VLOOKUP($C$5&amp;$E$5&amp;C10,GLAT_YDELSE,($D$5/5)-4,FALSE),1)*1000&lt;=GLAT_DATA!$B$6,GLAT_DATA!$B$6,IF(ROUNDUP($F$5/VLOOKUP($C$5&amp;$E$5&amp;C10,GLAT_YDELSE,($D$5/5)-4,FALSE),1)*1000&lt;=GLAT_DATA!$B$7,ROUNDUP($F$5/VLOOKUP($C$5&amp;$E$5&amp;C10,GLAT_YDELSE,($D$5/5)-4,FALSE),1)*1000,""))</f>
        <v>2600</v>
      </c>
      <c r="E10" s="28">
        <f t="shared" si="0"/>
        <v>366</v>
      </c>
      <c r="F10" s="51">
        <f>IF(AND($G$5&gt;=GLAT_DATA!$B$6,PLAIN_TUBE!$G$5&lt;=GLAT_DATA!$B$7),PLAIN_TUBE!$G$5,"")</f>
        <v>1000</v>
      </c>
      <c r="G10" s="93">
        <f t="shared" si="1"/>
        <v>141</v>
      </c>
      <c r="H10" s="43"/>
      <c r="I10" s="43"/>
      <c r="J10" s="43"/>
      <c r="K10" s="43"/>
      <c r="L10" s="43"/>
    </row>
    <row r="11" spans="2:12" s="20" customFormat="1" ht="27" customHeight="1" thickTop="1" thickBot="1" x14ac:dyDescent="0.25">
      <c r="B11" s="181"/>
      <c r="C11" s="127" t="s">
        <v>736</v>
      </c>
      <c r="D11" s="28">
        <f>IF(ROUNDUP($F$5/VLOOKUP($C$5&amp;$E$5&amp;C11,GLAT_YDELSE,($D$5/5)-4,FALSE),1)*1000&lt;=GLAT_DATA!$B$6,GLAT_DATA!$B$6,IF(ROUNDUP($F$5/VLOOKUP($C$5&amp;$E$5&amp;C11,GLAT_YDELSE,($D$5/5)-4,FALSE),1)*1000&lt;=GLAT_DATA!$B$7,ROUNDUP($F$5/VLOOKUP($C$5&amp;$E$5&amp;C11,GLAT_YDELSE,($D$5/5)-4,FALSE),1)*1000,""))</f>
        <v>2100</v>
      </c>
      <c r="E11" s="28">
        <f t="shared" si="0"/>
        <v>367</v>
      </c>
      <c r="F11" s="51">
        <f>IF(AND($G$5&gt;=GLAT_DATA!$B$6,PLAIN_TUBE!$G$5&lt;=GLAT_DATA!$B$7),PLAIN_TUBE!$G$5,"")</f>
        <v>1000</v>
      </c>
      <c r="G11" s="93">
        <f t="shared" si="1"/>
        <v>175</v>
      </c>
      <c r="H11" s="43"/>
      <c r="I11" s="43"/>
      <c r="J11" s="43"/>
      <c r="K11" s="43"/>
      <c r="L11" s="43"/>
    </row>
    <row r="12" spans="2:12" s="20" customFormat="1" ht="27" customHeight="1" thickTop="1" thickBot="1" x14ac:dyDescent="0.25">
      <c r="B12" s="208"/>
      <c r="C12" s="141" t="s">
        <v>737</v>
      </c>
      <c r="D12" s="29">
        <f>IF(ROUNDUP($F$5/VLOOKUP($C$5&amp;$E$5&amp;C12,GLAT_YDELSE,($D$5/5)-4,FALSE),1)*1000&lt;=GLAT_DATA!$B$6,GLAT_DATA!$B$6,IF(ROUNDUP($F$5/VLOOKUP($C$5&amp;$E$5&amp;C12,GLAT_YDELSE,($D$5/5)-4,FALSE),1)*1000&lt;=GLAT_DATA!$B$7,ROUNDUP($F$5/VLOOKUP($C$5&amp;$E$5&amp;C12,GLAT_YDELSE,($D$5/5)-4,FALSE),1)*1000,""))</f>
        <v>1600</v>
      </c>
      <c r="E12" s="28">
        <f t="shared" si="0"/>
        <v>368</v>
      </c>
      <c r="F12" s="52">
        <f>IF(AND($G$5&gt;=GLAT_DATA!$B$6,PLAIN_TUBE!$G$5&lt;=GLAT_DATA!$B$7),PLAIN_TUBE!$G$5,"")</f>
        <v>1000</v>
      </c>
      <c r="G12" s="93">
        <f t="shared" si="1"/>
        <v>230</v>
      </c>
      <c r="H12" s="43"/>
      <c r="I12" s="43"/>
      <c r="J12" s="43"/>
      <c r="K12" s="43"/>
      <c r="L12" s="43"/>
    </row>
    <row r="13" spans="2:12" s="8" customFormat="1" ht="36" customHeight="1" thickTop="1" thickBot="1" x14ac:dyDescent="0.25">
      <c r="B13" s="235" t="str">
        <f ca="1">OFFSET(SPROG!$B$58,0,SPROG!$B$2)</f>
        <v>Min length: 400 mm. Max. Length 6000 mm. 
Please contact MEINERTZ for special sizes and special options.</v>
      </c>
      <c r="C13" s="236"/>
      <c r="D13" s="237"/>
      <c r="E13" s="237"/>
      <c r="F13" s="237"/>
      <c r="G13" s="238"/>
      <c r="H13" s="40"/>
      <c r="I13" s="40"/>
      <c r="J13" s="40"/>
      <c r="K13" s="40"/>
      <c r="L13" s="40"/>
    </row>
    <row r="14" spans="2:12" ht="21" customHeight="1" thickTop="1" thickBot="1" x14ac:dyDescent="0.3">
      <c r="B14" s="235" t="str">
        <f ca="1">OFFSET(SPROG!$B$59,0,SPROG!$B$2)</f>
        <v>Output = Watt/meter * meter at the defined temperature sets</v>
      </c>
      <c r="C14" s="236"/>
      <c r="D14" s="237"/>
      <c r="E14" s="237"/>
      <c r="F14" s="237"/>
      <c r="G14" s="238"/>
    </row>
    <row r="15" spans="2:12" ht="33" customHeight="1" thickTop="1" thickBot="1" x14ac:dyDescent="0.3">
      <c r="B15" s="241" t="str">
        <f ca="1">OFFSET(SPROG!$B$47,0,SPROG!$B$2)</f>
        <v>The heat output calculation is informative. Reservations are made for any errors or inaccuracies in the heat output calculation. In case of non-conformity to the official data in MEINERTZ brochures and on www.meinertz.com, the official data is applicable.</v>
      </c>
      <c r="C15" s="242"/>
      <c r="D15" s="243"/>
      <c r="E15" s="243"/>
      <c r="F15" s="243"/>
      <c r="G15" s="244"/>
    </row>
    <row r="16" spans="2:12" ht="16.5" thickTop="1" x14ac:dyDescent="0.25"/>
  </sheetData>
  <sheetProtection algorithmName="SHA-512" hashValue="B7SIDydup4EawSdT47QI8VotuNVEW22YtZ09VX7H5jYY4vBtfdsvGUA9vxm6Vb2RqmphM8gVGvqN68MLeoVwvA==" saltValue="ZK3BjmZUN6sp69i0k5Aa1w==" spinCount="100000" sheet="1" objects="1" selectLockedCells="1"/>
  <dataConsolidate/>
  <mergeCells count="4">
    <mergeCell ref="B3:B4"/>
    <mergeCell ref="B13:G13"/>
    <mergeCell ref="B14:G14"/>
    <mergeCell ref="B15:G15"/>
  </mergeCells>
  <conditionalFormatting sqref="C5:E5">
    <cfRule type="expression" dxfId="0" priority="1">
      <formula>$C$5&lt;$D$5+10</formula>
    </cfRule>
  </conditionalFormatting>
  <dataValidations count="6">
    <dataValidation type="whole" allowBlank="1" showInputMessage="1" showErrorMessage="1" errorTitle="Invalid value" error="Please select value between 400 and 6000" sqref="G5" xr:uid="{00000000-0002-0000-0700-000000000000}">
      <formula1>400</formula1>
      <formula2>6000</formula2>
    </dataValidation>
    <dataValidation type="whole" operator="greaterThan" allowBlank="1" showInputMessage="1" showErrorMessage="1" errorTitle="Invalid value" error="Please select value greater then 0" sqref="F5" xr:uid="{00000000-0002-0000-0700-000001000000}">
      <formula1>0</formula1>
    </dataValidation>
    <dataValidation type="list" allowBlank="1" showInputMessage="1" showErrorMessage="1" errorTitle="Invalid value" error="Please select value from the drop-down list" sqref="B5" xr:uid="{00000000-0002-0000-0700-000002000000}">
      <formula1>WATTBTU</formula1>
    </dataValidation>
    <dataValidation type="list" allowBlank="1" showInputMessage="1" showErrorMessage="1" errorTitle="Invalid value" error="Please select value from the drop-down list" sqref="E5" xr:uid="{00000000-0002-0000-0700-000003000000}">
      <formula1>GLAT_STUE</formula1>
    </dataValidation>
    <dataValidation type="list" allowBlank="1" showInputMessage="1" showErrorMessage="1" errorTitle="Invalid value" error="Please select value from the drop-down list" sqref="D5" xr:uid="{00000000-0002-0000-0700-000004000000}">
      <formula1>GLAT_RETUR</formula1>
    </dataValidation>
    <dataValidation type="list" allowBlank="1" showInputMessage="1" showErrorMessage="1" errorTitle="Invalid vaule" error="Please select value from the drop-down list" sqref="C5" xr:uid="{00000000-0002-0000-0700-000005000000}">
      <formula1>GLAT_FREM</formula1>
    </dataValidation>
  </dataValidations>
  <printOptions horizontalCentered="1"/>
  <pageMargins left="0.59055118110236227" right="0.59055118110236227" top="1.1811023622047245" bottom="1.1811023622047245" header="0.39370078740157483" footer="0.78740157480314965"/>
  <pageSetup paperSize="9" scale="85" orientation="portrait" verticalDpi="599" r:id="rId1"/>
  <headerFooter>
    <oddHeader>&amp;R&amp;G</oddHeader>
    <oddFooter>&amp;L&amp;"Calibri,Bold"&amp;12MEINERTZ A/S&amp;8
&amp;"Calibri,Regular"&amp;10Sverigesvej 11
DK-8660 Skanderborg
Denmark
Tel: +45 86521811
meinertz@meinertz.com&amp;R&amp;"Calibri,Regular"&amp;8Printed: &amp;D (&amp;T)</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A1:E87"/>
  <sheetViews>
    <sheetView workbookViewId="0">
      <pane ySplit="7" topLeftCell="A77" activePane="bottomLeft" state="frozen"/>
      <selection activeCell="B25" sqref="B25"/>
      <selection pane="bottomLeft" activeCell="D96" sqref="D96"/>
    </sheetView>
  </sheetViews>
  <sheetFormatPr defaultRowHeight="11.25" x14ac:dyDescent="0.2"/>
  <cols>
    <col min="1" max="1" width="2.625" style="1" customWidth="1"/>
    <col min="2" max="2" width="17.875" style="1" bestFit="1" customWidth="1"/>
    <col min="3" max="5" width="30.625" style="1" customWidth="1"/>
    <col min="6" max="16384" width="9" style="1"/>
  </cols>
  <sheetData>
    <row r="1" spans="1:5" x14ac:dyDescent="0.2">
      <c r="A1" s="139" t="s">
        <v>587</v>
      </c>
    </row>
    <row r="2" spans="1:5" x14ac:dyDescent="0.2">
      <c r="B2" s="140">
        <v>2</v>
      </c>
    </row>
    <row r="3" spans="1:5" x14ac:dyDescent="0.2">
      <c r="A3" s="2" t="s">
        <v>442</v>
      </c>
    </row>
    <row r="4" spans="1:5" x14ac:dyDescent="0.2">
      <c r="B4" s="1" t="s">
        <v>376</v>
      </c>
    </row>
    <row r="5" spans="1:5" x14ac:dyDescent="0.2">
      <c r="B5" s="1" t="s">
        <v>443</v>
      </c>
    </row>
    <row r="7" spans="1:5" s="2" customFormat="1" x14ac:dyDescent="0.2">
      <c r="C7" s="2" t="s">
        <v>383</v>
      </c>
      <c r="D7" s="2" t="s">
        <v>384</v>
      </c>
      <c r="E7" s="2" t="s">
        <v>588</v>
      </c>
    </row>
    <row r="9" spans="1:5" s="2" customFormat="1" x14ac:dyDescent="0.2">
      <c r="A9" s="2" t="s">
        <v>385</v>
      </c>
    </row>
    <row r="10" spans="1:5" x14ac:dyDescent="0.2">
      <c r="B10" s="1" t="s">
        <v>386</v>
      </c>
      <c r="C10" s="1" t="s">
        <v>406</v>
      </c>
      <c r="D10" s="1" t="s">
        <v>407</v>
      </c>
      <c r="E10" s="1" t="s">
        <v>408</v>
      </c>
    </row>
    <row r="11" spans="1:5" x14ac:dyDescent="0.2">
      <c r="B11" s="1" t="s">
        <v>387</v>
      </c>
      <c r="C11" s="1" t="s">
        <v>378</v>
      </c>
      <c r="D11" s="1" t="s">
        <v>388</v>
      </c>
      <c r="E11" s="1" t="s">
        <v>389</v>
      </c>
    </row>
    <row r="12" spans="1:5" x14ac:dyDescent="0.2">
      <c r="B12" s="1" t="s">
        <v>402</v>
      </c>
      <c r="C12" s="1" t="s">
        <v>404</v>
      </c>
      <c r="D12" s="1" t="s">
        <v>404</v>
      </c>
      <c r="E12" s="1" t="s">
        <v>404</v>
      </c>
    </row>
    <row r="13" spans="1:5" x14ac:dyDescent="0.2">
      <c r="B13" s="1" t="s">
        <v>403</v>
      </c>
      <c r="C13" s="1" t="s">
        <v>515</v>
      </c>
      <c r="D13" s="1" t="s">
        <v>516</v>
      </c>
      <c r="E13" s="1" t="s">
        <v>515</v>
      </c>
    </row>
    <row r="14" spans="1:5" x14ac:dyDescent="0.2">
      <c r="B14" s="1" t="s">
        <v>564</v>
      </c>
      <c r="C14" s="1" t="s">
        <v>565</v>
      </c>
      <c r="D14" s="1" t="s">
        <v>565</v>
      </c>
      <c r="E14" s="1" t="s">
        <v>565</v>
      </c>
    </row>
    <row r="15" spans="1:5" x14ac:dyDescent="0.2">
      <c r="B15" s="1" t="s">
        <v>569</v>
      </c>
      <c r="C15" s="1" t="s">
        <v>568</v>
      </c>
      <c r="D15" s="1" t="s">
        <v>568</v>
      </c>
      <c r="E15" s="1" t="s">
        <v>568</v>
      </c>
    </row>
    <row r="16" spans="1:5" x14ac:dyDescent="0.2">
      <c r="B16" s="1" t="s">
        <v>566</v>
      </c>
      <c r="C16" s="1" t="s">
        <v>567</v>
      </c>
      <c r="D16" s="1" t="s">
        <v>567</v>
      </c>
      <c r="E16" s="1" t="s">
        <v>567</v>
      </c>
    </row>
    <row r="17" spans="1:5" x14ac:dyDescent="0.2">
      <c r="B17" s="1" t="s">
        <v>726</v>
      </c>
      <c r="C17" s="1" t="s">
        <v>727</v>
      </c>
      <c r="D17" s="1" t="s">
        <v>728</v>
      </c>
      <c r="E17" s="1" t="s">
        <v>729</v>
      </c>
    </row>
    <row r="18" spans="1:5" x14ac:dyDescent="0.2">
      <c r="B18" s="1" t="s">
        <v>556</v>
      </c>
      <c r="C18" s="1" t="s">
        <v>721</v>
      </c>
      <c r="D18" s="1" t="s">
        <v>721</v>
      </c>
      <c r="E18" s="1" t="s">
        <v>721</v>
      </c>
    </row>
    <row r="19" spans="1:5" x14ac:dyDescent="0.2">
      <c r="B19" s="1" t="s">
        <v>557</v>
      </c>
      <c r="C19" s="1" t="s">
        <v>557</v>
      </c>
      <c r="D19" s="1" t="s">
        <v>559</v>
      </c>
      <c r="E19" s="1" t="s">
        <v>558</v>
      </c>
    </row>
    <row r="21" spans="1:5" s="2" customFormat="1" x14ac:dyDescent="0.2">
      <c r="A21" s="2" t="s">
        <v>560</v>
      </c>
    </row>
    <row r="22" spans="1:5" x14ac:dyDescent="0.2">
      <c r="B22" s="1" t="s">
        <v>390</v>
      </c>
      <c r="C22" s="1" t="s">
        <v>382</v>
      </c>
      <c r="D22" s="1" t="s">
        <v>391</v>
      </c>
      <c r="E22" s="1" t="s">
        <v>485</v>
      </c>
    </row>
    <row r="23" spans="1:5" x14ac:dyDescent="0.2">
      <c r="B23" s="1" t="s">
        <v>637</v>
      </c>
      <c r="C23" s="1" t="s">
        <v>639</v>
      </c>
      <c r="D23" s="1" t="s">
        <v>638</v>
      </c>
      <c r="E23" s="1" t="s">
        <v>640</v>
      </c>
    </row>
    <row r="24" spans="1:5" x14ac:dyDescent="0.2">
      <c r="B24" s="1" t="s">
        <v>392</v>
      </c>
      <c r="C24" s="1" t="s">
        <v>379</v>
      </c>
      <c r="D24" s="1" t="s">
        <v>562</v>
      </c>
      <c r="E24" s="1" t="s">
        <v>393</v>
      </c>
    </row>
    <row r="25" spans="1:5" x14ac:dyDescent="0.2">
      <c r="B25" s="1" t="s">
        <v>561</v>
      </c>
      <c r="C25" s="1" t="s">
        <v>440</v>
      </c>
      <c r="D25" s="1" t="s">
        <v>563</v>
      </c>
      <c r="E25" s="1" t="s">
        <v>441</v>
      </c>
    </row>
    <row r="26" spans="1:5" x14ac:dyDescent="0.2">
      <c r="B26" s="1" t="s">
        <v>373</v>
      </c>
      <c r="C26" s="1" t="s">
        <v>373</v>
      </c>
      <c r="D26" s="1" t="s">
        <v>394</v>
      </c>
      <c r="E26" s="1" t="s">
        <v>397</v>
      </c>
    </row>
    <row r="27" spans="1:5" x14ac:dyDescent="0.2">
      <c r="B27" s="1" t="s">
        <v>374</v>
      </c>
      <c r="C27" s="1" t="s">
        <v>374</v>
      </c>
      <c r="D27" s="1" t="s">
        <v>399</v>
      </c>
      <c r="E27" s="1" t="s">
        <v>398</v>
      </c>
    </row>
    <row r="28" spans="1:5" x14ac:dyDescent="0.2">
      <c r="B28" s="1" t="s">
        <v>725</v>
      </c>
      <c r="C28" s="1" t="s">
        <v>725</v>
      </c>
      <c r="D28" s="1" t="s">
        <v>395</v>
      </c>
      <c r="E28" s="1" t="s">
        <v>396</v>
      </c>
    </row>
    <row r="29" spans="1:5" x14ac:dyDescent="0.2">
      <c r="B29" s="1" t="s">
        <v>641</v>
      </c>
      <c r="C29" s="1" t="str">
        <f>C26 &amp; " / " &amp; C27 &amp; " / " &amp; C28</f>
        <v>Fremløb / Retur / Rum</v>
      </c>
      <c r="D29" s="1" t="str">
        <f>D26 &amp; " / " &amp; D27 &amp; " / " &amp; D28</f>
        <v>Flow / Return / Room</v>
      </c>
      <c r="E29" s="1" t="str">
        <f>E26 &amp; " / " &amp; E27 &amp; " / " &amp; E28</f>
        <v>Vorlauf / Rücklauf / Zimmer</v>
      </c>
    </row>
    <row r="30" spans="1:5" x14ac:dyDescent="0.2">
      <c r="B30" s="1" t="s">
        <v>381</v>
      </c>
      <c r="C30" s="1" t="s">
        <v>445</v>
      </c>
      <c r="D30" s="1" t="s">
        <v>444</v>
      </c>
      <c r="E30" s="1" t="s">
        <v>446</v>
      </c>
    </row>
    <row r="31" spans="1:5" x14ac:dyDescent="0.2">
      <c r="B31" s="1" t="s">
        <v>380</v>
      </c>
      <c r="C31" s="1" t="s">
        <v>380</v>
      </c>
      <c r="D31" s="1" t="s">
        <v>400</v>
      </c>
      <c r="E31" s="1" t="s">
        <v>609</v>
      </c>
    </row>
    <row r="32" spans="1:5" x14ac:dyDescent="0.2">
      <c r="B32" s="1" t="s">
        <v>411</v>
      </c>
      <c r="C32" s="1" t="s">
        <v>411</v>
      </c>
      <c r="D32" s="1" t="s">
        <v>439</v>
      </c>
      <c r="E32" s="1" t="s">
        <v>610</v>
      </c>
    </row>
    <row r="33" spans="2:5" x14ac:dyDescent="0.2">
      <c r="B33" s="1" t="s">
        <v>490</v>
      </c>
      <c r="C33" s="1" t="s">
        <v>490</v>
      </c>
      <c r="D33" s="1" t="s">
        <v>489</v>
      </c>
      <c r="E33" s="1" t="s">
        <v>490</v>
      </c>
    </row>
    <row r="34" spans="2:5" x14ac:dyDescent="0.2">
      <c r="B34" s="1" t="s">
        <v>401</v>
      </c>
      <c r="C34" s="1" t="s">
        <v>401</v>
      </c>
      <c r="D34" s="1" t="s">
        <v>401</v>
      </c>
      <c r="E34" s="1" t="s">
        <v>474</v>
      </c>
    </row>
    <row r="35" spans="2:5" x14ac:dyDescent="0.2">
      <c r="B35" s="1" t="s">
        <v>715</v>
      </c>
      <c r="C35" s="1" t="s">
        <v>715</v>
      </c>
      <c r="D35" s="1" t="s">
        <v>716</v>
      </c>
      <c r="E35" s="1" t="s">
        <v>717</v>
      </c>
    </row>
    <row r="36" spans="2:5" x14ac:dyDescent="0.2">
      <c r="B36" s="1" t="s">
        <v>375</v>
      </c>
      <c r="C36" s="1" t="s">
        <v>375</v>
      </c>
      <c r="D36" s="1" t="s">
        <v>377</v>
      </c>
      <c r="E36" s="1" t="s">
        <v>608</v>
      </c>
    </row>
    <row r="37" spans="2:5" x14ac:dyDescent="0.2">
      <c r="B37" s="1" t="s">
        <v>606</v>
      </c>
      <c r="C37" s="1" t="s">
        <v>606</v>
      </c>
      <c r="D37" s="1" t="s">
        <v>512</v>
      </c>
      <c r="E37" s="1" t="s">
        <v>607</v>
      </c>
    </row>
    <row r="38" spans="2:5" x14ac:dyDescent="0.2">
      <c r="B38" s="1" t="s">
        <v>442</v>
      </c>
      <c r="C38" s="1" t="s">
        <v>488</v>
      </c>
      <c r="D38" s="1" t="s">
        <v>486</v>
      </c>
      <c r="E38" s="1" t="s">
        <v>487</v>
      </c>
    </row>
    <row r="39" spans="2:5" x14ac:dyDescent="0.2">
      <c r="B39" s="1" t="s">
        <v>475</v>
      </c>
      <c r="C39" s="1" t="s">
        <v>475</v>
      </c>
      <c r="D39" s="1" t="s">
        <v>477</v>
      </c>
      <c r="E39" s="1" t="s">
        <v>479</v>
      </c>
    </row>
    <row r="40" spans="2:5" x14ac:dyDescent="0.2">
      <c r="B40" s="1" t="s">
        <v>403</v>
      </c>
      <c r="C40" s="1" t="s">
        <v>403</v>
      </c>
      <c r="D40" s="1" t="s">
        <v>545</v>
      </c>
      <c r="E40" s="1" t="s">
        <v>403</v>
      </c>
    </row>
    <row r="41" spans="2:5" x14ac:dyDescent="0.2">
      <c r="B41" s="1" t="s">
        <v>546</v>
      </c>
      <c r="C41" s="1" t="s">
        <v>546</v>
      </c>
      <c r="D41" s="1" t="s">
        <v>547</v>
      </c>
      <c r="E41" s="1" t="s">
        <v>548</v>
      </c>
    </row>
    <row r="42" spans="2:5" x14ac:dyDescent="0.2">
      <c r="B42" s="1" t="s">
        <v>550</v>
      </c>
      <c r="C42" s="1" t="s">
        <v>550</v>
      </c>
      <c r="D42" s="1" t="s">
        <v>551</v>
      </c>
      <c r="E42" s="1" t="s">
        <v>552</v>
      </c>
    </row>
    <row r="43" spans="2:5" x14ac:dyDescent="0.2">
      <c r="B43" s="1" t="s">
        <v>476</v>
      </c>
      <c r="C43" s="1" t="s">
        <v>476</v>
      </c>
      <c r="D43" s="1" t="s">
        <v>478</v>
      </c>
      <c r="E43" s="1" t="s">
        <v>549</v>
      </c>
    </row>
    <row r="44" spans="2:5" x14ac:dyDescent="0.2">
      <c r="B44" s="1" t="s">
        <v>555</v>
      </c>
      <c r="C44" s="1" t="s">
        <v>555</v>
      </c>
      <c r="D44" s="1" t="s">
        <v>554</v>
      </c>
      <c r="E44" s="1" t="s">
        <v>553</v>
      </c>
    </row>
    <row r="45" spans="2:5" x14ac:dyDescent="0.2">
      <c r="B45" s="6" t="s">
        <v>594</v>
      </c>
      <c r="C45" s="5" t="s">
        <v>594</v>
      </c>
      <c r="D45" s="5" t="s">
        <v>598</v>
      </c>
      <c r="E45" s="5" t="s">
        <v>599</v>
      </c>
    </row>
    <row r="46" spans="2:5" x14ac:dyDescent="0.2">
      <c r="B46" s="5" t="s">
        <v>595</v>
      </c>
      <c r="C46" s="5" t="s">
        <v>595</v>
      </c>
      <c r="D46" s="5" t="s">
        <v>600</v>
      </c>
      <c r="E46" s="5" t="s">
        <v>601</v>
      </c>
    </row>
    <row r="47" spans="2:5" s="216" customFormat="1" ht="90" x14ac:dyDescent="0.2">
      <c r="B47" s="216" t="s">
        <v>720</v>
      </c>
      <c r="C47" s="5" t="s">
        <v>723</v>
      </c>
      <c r="D47" s="5" t="s">
        <v>722</v>
      </c>
      <c r="E47" s="5" t="s">
        <v>724</v>
      </c>
    </row>
    <row r="51" spans="1:5" s="2" customFormat="1" x14ac:dyDescent="0.2">
      <c r="A51" s="2" t="s">
        <v>387</v>
      </c>
    </row>
    <row r="52" spans="1:5" x14ac:dyDescent="0.2">
      <c r="B52" s="1" t="s">
        <v>386</v>
      </c>
      <c r="C52" s="1" t="s">
        <v>378</v>
      </c>
      <c r="D52" s="1" t="s">
        <v>388</v>
      </c>
      <c r="E52" s="1" t="s">
        <v>389</v>
      </c>
    </row>
    <row r="53" spans="1:5" ht="41.25" customHeight="1" x14ac:dyDescent="0.2">
      <c r="B53" s="6" t="s">
        <v>409</v>
      </c>
      <c r="C53" s="5" t="s">
        <v>629</v>
      </c>
      <c r="D53" s="5" t="s">
        <v>628</v>
      </c>
      <c r="E53" s="5" t="s">
        <v>627</v>
      </c>
    </row>
    <row r="54" spans="1:5" ht="41.25" customHeight="1" x14ac:dyDescent="0.2">
      <c r="B54" s="6" t="s">
        <v>589</v>
      </c>
      <c r="C54" s="5" t="s">
        <v>590</v>
      </c>
      <c r="D54" s="5" t="s">
        <v>592</v>
      </c>
      <c r="E54" s="5" t="s">
        <v>591</v>
      </c>
    </row>
    <row r="55" spans="1:5" x14ac:dyDescent="0.2">
      <c r="B55" s="6"/>
      <c r="C55" s="5"/>
      <c r="D55" s="5"/>
      <c r="E55" s="5"/>
    </row>
    <row r="56" spans="1:5" s="2" customFormat="1" x14ac:dyDescent="0.2">
      <c r="A56" s="2" t="s">
        <v>726</v>
      </c>
    </row>
    <row r="57" spans="1:5" x14ac:dyDescent="0.2">
      <c r="B57" s="1" t="s">
        <v>386</v>
      </c>
      <c r="C57" s="1" t="s">
        <v>727</v>
      </c>
      <c r="D57" s="1" t="s">
        <v>728</v>
      </c>
      <c r="E57" s="1" t="s">
        <v>729</v>
      </c>
    </row>
    <row r="58" spans="1:5" ht="41.25" customHeight="1" x14ac:dyDescent="0.2">
      <c r="B58" s="6" t="s">
        <v>409</v>
      </c>
      <c r="C58" s="5" t="s">
        <v>629</v>
      </c>
      <c r="D58" s="5" t="s">
        <v>628</v>
      </c>
      <c r="E58" s="5" t="s">
        <v>627</v>
      </c>
    </row>
    <row r="59" spans="1:5" ht="41.25" customHeight="1" x14ac:dyDescent="0.2">
      <c r="B59" s="6" t="s">
        <v>589</v>
      </c>
      <c r="C59" s="5" t="s">
        <v>590</v>
      </c>
      <c r="D59" s="5" t="s">
        <v>592</v>
      </c>
      <c r="E59" s="5" t="s">
        <v>591</v>
      </c>
    </row>
    <row r="61" spans="1:5" s="2" customFormat="1" x14ac:dyDescent="0.2">
      <c r="A61" s="2" t="s">
        <v>402</v>
      </c>
    </row>
    <row r="62" spans="1:5" x14ac:dyDescent="0.2">
      <c r="B62" s="1" t="s">
        <v>386</v>
      </c>
      <c r="C62" s="1" t="s">
        <v>404</v>
      </c>
      <c r="D62" s="1" t="s">
        <v>404</v>
      </c>
      <c r="E62" s="1" t="s">
        <v>404</v>
      </c>
    </row>
    <row r="63" spans="1:5" ht="41.25" customHeight="1" x14ac:dyDescent="0.2">
      <c r="B63" s="6" t="s">
        <v>481</v>
      </c>
      <c r="C63" s="5" t="s">
        <v>482</v>
      </c>
      <c r="D63" s="5" t="s">
        <v>483</v>
      </c>
      <c r="E63" s="5" t="s">
        <v>484</v>
      </c>
    </row>
    <row r="64" spans="1:5" ht="41.25" customHeight="1" x14ac:dyDescent="0.2">
      <c r="B64" s="6" t="s">
        <v>480</v>
      </c>
      <c r="C64" s="5" t="s">
        <v>624</v>
      </c>
      <c r="D64" s="5" t="s">
        <v>625</v>
      </c>
      <c r="E64" s="5" t="s">
        <v>626</v>
      </c>
    </row>
    <row r="68" spans="1:5" s="2" customFormat="1" x14ac:dyDescent="0.2">
      <c r="A68" s="2" t="s">
        <v>514</v>
      </c>
    </row>
    <row r="69" spans="1:5" x14ac:dyDescent="0.2">
      <c r="B69" s="1" t="s">
        <v>386</v>
      </c>
      <c r="C69" s="1" t="s">
        <v>515</v>
      </c>
      <c r="D69" s="1" t="s">
        <v>516</v>
      </c>
      <c r="E69" s="1" t="s">
        <v>515</v>
      </c>
    </row>
    <row r="70" spans="1:5" ht="45" x14ac:dyDescent="0.2">
      <c r="B70" s="1" t="s">
        <v>409</v>
      </c>
      <c r="C70" s="171" t="s">
        <v>623</v>
      </c>
      <c r="D70" s="171" t="s">
        <v>622</v>
      </c>
      <c r="E70" s="171" t="s">
        <v>621</v>
      </c>
    </row>
    <row r="72" spans="1:5" s="2" customFormat="1" x14ac:dyDescent="0.2">
      <c r="A72" s="2" t="s">
        <v>583</v>
      </c>
    </row>
    <row r="73" spans="1:5" x14ac:dyDescent="0.2">
      <c r="B73" s="1" t="s">
        <v>386</v>
      </c>
      <c r="C73" s="1" t="s">
        <v>565</v>
      </c>
      <c r="D73" s="1" t="s">
        <v>565</v>
      </c>
      <c r="E73" s="1" t="s">
        <v>565</v>
      </c>
    </row>
    <row r="74" spans="1:5" x14ac:dyDescent="0.2">
      <c r="B74" s="1" t="s">
        <v>570</v>
      </c>
      <c r="C74" s="1" t="s">
        <v>718</v>
      </c>
      <c r="D74" s="1" t="s">
        <v>718</v>
      </c>
      <c r="E74" s="1" t="s">
        <v>718</v>
      </c>
    </row>
    <row r="75" spans="1:5" x14ac:dyDescent="0.2">
      <c r="B75" s="1" t="s">
        <v>570</v>
      </c>
      <c r="C75" s="1" t="s">
        <v>719</v>
      </c>
      <c r="D75" s="1" t="s">
        <v>719</v>
      </c>
      <c r="E75" s="1" t="s">
        <v>719</v>
      </c>
    </row>
    <row r="76" spans="1:5" ht="41.25" customHeight="1" x14ac:dyDescent="0.2">
      <c r="B76" s="6" t="s">
        <v>481</v>
      </c>
      <c r="C76" s="5" t="s">
        <v>584</v>
      </c>
      <c r="D76" s="5" t="s">
        <v>585</v>
      </c>
      <c r="E76" s="5" t="s">
        <v>586</v>
      </c>
    </row>
    <row r="77" spans="1:5" ht="67.5" x14ac:dyDescent="0.2">
      <c r="B77" s="6" t="s">
        <v>480</v>
      </c>
      <c r="C77" s="5" t="s">
        <v>620</v>
      </c>
      <c r="D77" s="5" t="s">
        <v>618</v>
      </c>
      <c r="E77" s="5" t="s">
        <v>619</v>
      </c>
    </row>
    <row r="79" spans="1:5" s="2" customFormat="1" x14ac:dyDescent="0.2">
      <c r="A79" s="2" t="s">
        <v>603</v>
      </c>
    </row>
    <row r="80" spans="1:5" x14ac:dyDescent="0.2">
      <c r="B80" s="1" t="s">
        <v>386</v>
      </c>
      <c r="C80" s="1" t="s">
        <v>604</v>
      </c>
      <c r="D80" s="1" t="s">
        <v>605</v>
      </c>
      <c r="E80" s="1" t="s">
        <v>604</v>
      </c>
    </row>
    <row r="81" spans="1:5" ht="33.75" x14ac:dyDescent="0.2">
      <c r="B81" s="1" t="s">
        <v>409</v>
      </c>
      <c r="C81" s="171" t="s">
        <v>633</v>
      </c>
      <c r="D81" s="171" t="s">
        <v>634</v>
      </c>
      <c r="E81" s="171" t="s">
        <v>635</v>
      </c>
    </row>
    <row r="83" spans="1:5" s="2" customFormat="1" x14ac:dyDescent="0.2">
      <c r="A83" s="2" t="s">
        <v>636</v>
      </c>
    </row>
    <row r="84" spans="1:5" x14ac:dyDescent="0.2">
      <c r="B84" s="1" t="s">
        <v>386</v>
      </c>
      <c r="C84" s="1" t="s">
        <v>567</v>
      </c>
      <c r="D84" s="1" t="s">
        <v>567</v>
      </c>
      <c r="E84" s="1" t="s">
        <v>567</v>
      </c>
    </row>
    <row r="85" spans="1:5" x14ac:dyDescent="0.2">
      <c r="B85" s="1" t="s">
        <v>708</v>
      </c>
      <c r="C85" s="1" t="s">
        <v>710</v>
      </c>
      <c r="D85" s="1" t="s">
        <v>711</v>
      </c>
      <c r="E85" s="1" t="s">
        <v>712</v>
      </c>
    </row>
    <row r="86" spans="1:5" ht="41.25" customHeight="1" x14ac:dyDescent="0.2">
      <c r="B86" s="6" t="s">
        <v>481</v>
      </c>
      <c r="C86" s="5" t="s">
        <v>482</v>
      </c>
      <c r="D86" s="5" t="s">
        <v>483</v>
      </c>
      <c r="E86" s="5" t="s">
        <v>484</v>
      </c>
    </row>
    <row r="87" spans="1:5" ht="45" x14ac:dyDescent="0.2">
      <c r="B87" s="1" t="s">
        <v>480</v>
      </c>
      <c r="C87" s="171" t="s">
        <v>738</v>
      </c>
      <c r="D87" s="171" t="s">
        <v>739</v>
      </c>
      <c r="E87" s="171" t="s">
        <v>740</v>
      </c>
    </row>
  </sheetData>
  <pageMargins left="0.7" right="0.7" top="0.75" bottom="0.75" header="0.3" footer="0.3"/>
  <pageSetup paperSize="9" orientation="portrait" verticalDpi="59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dimension ref="A1:Y363"/>
  <sheetViews>
    <sheetView workbookViewId="0">
      <pane ySplit="11" topLeftCell="A12" activePane="bottomLeft" state="frozen"/>
      <selection activeCell="C4" sqref="C4"/>
      <selection pane="bottomLeft" activeCell="C4" sqref="C4"/>
    </sheetView>
  </sheetViews>
  <sheetFormatPr defaultRowHeight="11.25" x14ac:dyDescent="0.2"/>
  <cols>
    <col min="1" max="1" width="15.625" style="1" customWidth="1"/>
    <col min="2" max="12" width="4.625" style="1" customWidth="1"/>
    <col min="13" max="13" width="2.625" style="1" customWidth="1"/>
    <col min="14" max="14" width="11.625" style="1" customWidth="1"/>
    <col min="15" max="25" width="4.625" style="10" customWidth="1"/>
    <col min="26" max="26" width="2.625" style="1" customWidth="1"/>
    <col min="27" max="28" width="9" style="1"/>
    <col min="29" max="29" width="2.625" style="1" customWidth="1"/>
    <col min="30" max="16384" width="9" style="1"/>
  </cols>
  <sheetData>
    <row r="1" spans="1:25" s="13" customFormat="1" ht="21" x14ac:dyDescent="0.35">
      <c r="A1" s="13" t="s">
        <v>451</v>
      </c>
      <c r="O1" s="14"/>
      <c r="P1" s="14"/>
      <c r="Q1" s="14"/>
      <c r="R1" s="14"/>
      <c r="S1" s="14"/>
      <c r="T1" s="14"/>
      <c r="U1" s="14"/>
      <c r="V1" s="14"/>
      <c r="W1" s="14"/>
      <c r="X1" s="14"/>
      <c r="Y1" s="14"/>
    </row>
    <row r="3" spans="1:25" x14ac:dyDescent="0.2">
      <c r="A3" s="2" t="s">
        <v>449</v>
      </c>
      <c r="B3" s="1">
        <v>90</v>
      </c>
      <c r="C3" s="1">
        <v>85</v>
      </c>
      <c r="D3" s="1">
        <v>80</v>
      </c>
      <c r="E3" s="1">
        <v>75</v>
      </c>
      <c r="F3" s="1">
        <v>70</v>
      </c>
      <c r="G3" s="1">
        <v>65</v>
      </c>
      <c r="H3" s="1">
        <v>60</v>
      </c>
      <c r="I3" s="1">
        <v>55</v>
      </c>
      <c r="J3" s="1">
        <v>50</v>
      </c>
      <c r="K3" s="1">
        <v>45</v>
      </c>
      <c r="L3" s="1">
        <v>40</v>
      </c>
    </row>
    <row r="4" spans="1:25" x14ac:dyDescent="0.2">
      <c r="A4" s="2" t="s">
        <v>448</v>
      </c>
      <c r="B4" s="1">
        <v>80</v>
      </c>
      <c r="C4" s="1">
        <v>75</v>
      </c>
      <c r="D4" s="1">
        <v>70</v>
      </c>
      <c r="E4" s="1">
        <v>65</v>
      </c>
      <c r="F4" s="1">
        <v>60</v>
      </c>
      <c r="G4" s="1">
        <v>55</v>
      </c>
      <c r="H4" s="1">
        <v>50</v>
      </c>
      <c r="I4" s="1">
        <v>45</v>
      </c>
      <c r="J4" s="1">
        <v>40</v>
      </c>
      <c r="K4" s="1">
        <v>35</v>
      </c>
      <c r="L4" s="1">
        <v>30</v>
      </c>
    </row>
    <row r="5" spans="1:25" x14ac:dyDescent="0.2">
      <c r="A5" s="2" t="s">
        <v>447</v>
      </c>
      <c r="B5" s="1">
        <v>30</v>
      </c>
      <c r="C5" s="1">
        <v>28</v>
      </c>
      <c r="D5" s="1">
        <v>25</v>
      </c>
      <c r="E5" s="1">
        <v>20</v>
      </c>
    </row>
    <row r="6" spans="1:25" x14ac:dyDescent="0.2">
      <c r="A6" s="2" t="s">
        <v>435</v>
      </c>
      <c r="B6" s="1">
        <v>400</v>
      </c>
    </row>
    <row r="7" spans="1:25" x14ac:dyDescent="0.2">
      <c r="A7" s="2" t="s">
        <v>437</v>
      </c>
      <c r="B7" s="1">
        <v>6000</v>
      </c>
    </row>
    <row r="8" spans="1:25" x14ac:dyDescent="0.2">
      <c r="A8" s="2" t="s">
        <v>450</v>
      </c>
      <c r="B8" s="1">
        <f>IF(FINNED_TUBE!$B$5="Watt",1,3.412)</f>
        <v>1</v>
      </c>
    </row>
    <row r="10" spans="1:25" s="2" customFormat="1" x14ac:dyDescent="0.2">
      <c r="A10" s="2" t="s">
        <v>9</v>
      </c>
      <c r="B10" s="7" t="s">
        <v>410</v>
      </c>
      <c r="C10" s="7"/>
      <c r="D10" s="7"/>
      <c r="E10" s="7"/>
      <c r="F10" s="7"/>
      <c r="G10" s="7"/>
      <c r="H10" s="7"/>
      <c r="I10" s="7"/>
      <c r="J10" s="7"/>
      <c r="K10" s="7"/>
      <c r="L10" s="7"/>
      <c r="N10" s="2" t="s">
        <v>9</v>
      </c>
      <c r="O10" s="11" t="str">
        <f>N11&amp;" ved retur tempeartur"</f>
        <v>Watt ved retur tempeartur</v>
      </c>
      <c r="P10" s="11"/>
      <c r="Q10" s="11"/>
      <c r="R10" s="11"/>
      <c r="S10" s="11"/>
      <c r="T10" s="11"/>
      <c r="U10" s="11"/>
      <c r="V10" s="11"/>
      <c r="W10" s="11"/>
      <c r="X10" s="11"/>
      <c r="Y10" s="11"/>
    </row>
    <row r="11" spans="1:25" s="2" customFormat="1" x14ac:dyDescent="0.2">
      <c r="A11" s="2" t="s">
        <v>8</v>
      </c>
      <c r="B11" s="3" t="s">
        <v>10</v>
      </c>
      <c r="C11" s="3" t="s">
        <v>11</v>
      </c>
      <c r="D11" s="3" t="s">
        <v>12</v>
      </c>
      <c r="E11" s="3" t="s">
        <v>13</v>
      </c>
      <c r="F11" s="3" t="s">
        <v>14</v>
      </c>
      <c r="G11" s="3" t="s">
        <v>15</v>
      </c>
      <c r="H11" s="3" t="s">
        <v>16</v>
      </c>
      <c r="I11" s="3" t="s">
        <v>17</v>
      </c>
      <c r="J11" s="3" t="s">
        <v>18</v>
      </c>
      <c r="K11" s="3" t="s">
        <v>19</v>
      </c>
      <c r="L11" s="3" t="s">
        <v>20</v>
      </c>
      <c r="N11" s="9" t="str">
        <f>+FINNED_TUBE!B5</f>
        <v>Watt</v>
      </c>
      <c r="O11" s="12" t="s">
        <v>10</v>
      </c>
      <c r="P11" s="12" t="s">
        <v>11</v>
      </c>
      <c r="Q11" s="12" t="s">
        <v>12</v>
      </c>
      <c r="R11" s="12" t="s">
        <v>13</v>
      </c>
      <c r="S11" s="12" t="s">
        <v>14</v>
      </c>
      <c r="T11" s="12" t="s">
        <v>15</v>
      </c>
      <c r="U11" s="12" t="s">
        <v>16</v>
      </c>
      <c r="V11" s="12" t="s">
        <v>17</v>
      </c>
      <c r="W11" s="12" t="s">
        <v>18</v>
      </c>
      <c r="X11" s="12" t="s">
        <v>19</v>
      </c>
      <c r="Y11" s="12" t="s">
        <v>20</v>
      </c>
    </row>
    <row r="12" spans="1:25" x14ac:dyDescent="0.2">
      <c r="A12" s="1" t="s">
        <v>21</v>
      </c>
      <c r="B12" s="1">
        <v>80</v>
      </c>
      <c r="C12" s="1">
        <v>109</v>
      </c>
      <c r="D12" s="1">
        <v>137</v>
      </c>
      <c r="E12" s="1">
        <v>166</v>
      </c>
      <c r="F12" s="1">
        <v>195</v>
      </c>
      <c r="G12" s="1">
        <v>225</v>
      </c>
      <c r="H12" s="1">
        <v>256</v>
      </c>
      <c r="I12" s="1">
        <v>286</v>
      </c>
      <c r="J12" s="1">
        <v>317</v>
      </c>
      <c r="K12" s="1">
        <v>349</v>
      </c>
      <c r="L12" s="1">
        <v>382</v>
      </c>
      <c r="N12" s="1" t="str">
        <f>+A12</f>
        <v>9020K33-73-08</v>
      </c>
      <c r="O12" s="10">
        <f>+B12*$B$8</f>
        <v>80</v>
      </c>
      <c r="P12" s="10">
        <f t="shared" ref="P12:Y12" si="0">+C12*$B$8</f>
        <v>109</v>
      </c>
      <c r="Q12" s="10">
        <f t="shared" si="0"/>
        <v>137</v>
      </c>
      <c r="R12" s="10">
        <f t="shared" si="0"/>
        <v>166</v>
      </c>
      <c r="S12" s="10">
        <f t="shared" si="0"/>
        <v>195</v>
      </c>
      <c r="T12" s="10">
        <f t="shared" si="0"/>
        <v>225</v>
      </c>
      <c r="U12" s="10">
        <f t="shared" si="0"/>
        <v>256</v>
      </c>
      <c r="V12" s="10">
        <f t="shared" si="0"/>
        <v>286</v>
      </c>
      <c r="W12" s="10">
        <f t="shared" si="0"/>
        <v>317</v>
      </c>
      <c r="X12" s="10">
        <f t="shared" si="0"/>
        <v>349</v>
      </c>
      <c r="Y12" s="10">
        <f t="shared" si="0"/>
        <v>382</v>
      </c>
    </row>
    <row r="13" spans="1:25" x14ac:dyDescent="0.2">
      <c r="A13" s="1" t="s">
        <v>22</v>
      </c>
      <c r="B13" s="1">
        <v>100</v>
      </c>
      <c r="C13" s="1">
        <v>133</v>
      </c>
      <c r="D13" s="1">
        <v>165</v>
      </c>
      <c r="E13" s="1">
        <v>197</v>
      </c>
      <c r="F13" s="1">
        <v>229</v>
      </c>
      <c r="G13" s="1">
        <v>260</v>
      </c>
      <c r="H13" s="1">
        <v>292</v>
      </c>
      <c r="I13" s="1">
        <v>324</v>
      </c>
      <c r="J13" s="1">
        <v>356</v>
      </c>
      <c r="K13" s="1">
        <v>387</v>
      </c>
      <c r="L13" s="1">
        <v>424</v>
      </c>
      <c r="N13" s="1" t="str">
        <f t="shared" ref="N13:N76" si="1">+A13</f>
        <v>9020K33-83-10</v>
      </c>
      <c r="O13" s="10">
        <f t="shared" ref="O13:O76" si="2">+B13*$B$8</f>
        <v>100</v>
      </c>
      <c r="P13" s="10">
        <f t="shared" ref="P13:P76" si="3">+C13*$B$8</f>
        <v>133</v>
      </c>
      <c r="Q13" s="10">
        <f t="shared" ref="Q13:Q76" si="4">+D13*$B$8</f>
        <v>165</v>
      </c>
      <c r="R13" s="10">
        <f t="shared" ref="R13:R76" si="5">+E13*$B$8</f>
        <v>197</v>
      </c>
      <c r="S13" s="10">
        <f t="shared" ref="S13:S76" si="6">+F13*$B$8</f>
        <v>229</v>
      </c>
      <c r="T13" s="10">
        <f t="shared" ref="T13:T76" si="7">+G13*$B$8</f>
        <v>260</v>
      </c>
      <c r="U13" s="10">
        <f t="shared" ref="U13:U76" si="8">+H13*$B$8</f>
        <v>292</v>
      </c>
      <c r="V13" s="10">
        <f t="shared" ref="V13:V76" si="9">+I13*$B$8</f>
        <v>324</v>
      </c>
      <c r="W13" s="10">
        <f t="shared" ref="W13:W76" si="10">+J13*$B$8</f>
        <v>356</v>
      </c>
      <c r="X13" s="10">
        <f t="shared" ref="X13:X76" si="11">+K13*$B$8</f>
        <v>387</v>
      </c>
      <c r="Y13" s="10">
        <f t="shared" ref="Y13:Y76" si="12">+L13*$B$8</f>
        <v>424</v>
      </c>
    </row>
    <row r="14" spans="1:25" x14ac:dyDescent="0.2">
      <c r="A14" s="1" t="s">
        <v>23</v>
      </c>
      <c r="B14" s="1">
        <v>68</v>
      </c>
      <c r="C14" s="1">
        <v>99</v>
      </c>
      <c r="D14" s="1">
        <v>131</v>
      </c>
      <c r="E14" s="1">
        <v>166</v>
      </c>
      <c r="F14" s="1">
        <v>203</v>
      </c>
      <c r="G14" s="1">
        <v>241</v>
      </c>
      <c r="H14" s="1">
        <v>280</v>
      </c>
      <c r="I14" s="1">
        <v>322</v>
      </c>
      <c r="J14" s="1">
        <v>366</v>
      </c>
      <c r="K14" s="1">
        <v>412</v>
      </c>
      <c r="L14" s="1">
        <v>458</v>
      </c>
      <c r="N14" s="1" t="str">
        <f t="shared" si="1"/>
        <v>9020K42-92-10</v>
      </c>
      <c r="O14" s="10">
        <f t="shared" si="2"/>
        <v>68</v>
      </c>
      <c r="P14" s="10">
        <f t="shared" si="3"/>
        <v>99</v>
      </c>
      <c r="Q14" s="10">
        <f t="shared" si="4"/>
        <v>131</v>
      </c>
      <c r="R14" s="10">
        <f t="shared" si="5"/>
        <v>166</v>
      </c>
      <c r="S14" s="10">
        <f t="shared" si="6"/>
        <v>203</v>
      </c>
      <c r="T14" s="10">
        <f t="shared" si="7"/>
        <v>241</v>
      </c>
      <c r="U14" s="10">
        <f t="shared" si="8"/>
        <v>280</v>
      </c>
      <c r="V14" s="10">
        <f t="shared" si="9"/>
        <v>322</v>
      </c>
      <c r="W14" s="10">
        <f t="shared" si="10"/>
        <v>366</v>
      </c>
      <c r="X14" s="10">
        <f t="shared" si="11"/>
        <v>412</v>
      </c>
      <c r="Y14" s="10">
        <f t="shared" si="12"/>
        <v>458</v>
      </c>
    </row>
    <row r="15" spans="1:25" x14ac:dyDescent="0.2">
      <c r="A15" s="1" t="s">
        <v>24</v>
      </c>
      <c r="B15" s="1">
        <v>56</v>
      </c>
      <c r="C15" s="1">
        <v>87</v>
      </c>
      <c r="D15" s="1">
        <v>121</v>
      </c>
      <c r="E15" s="1">
        <v>159</v>
      </c>
      <c r="F15" s="1">
        <v>200</v>
      </c>
      <c r="G15" s="1">
        <v>246</v>
      </c>
      <c r="H15" s="1">
        <v>294</v>
      </c>
      <c r="I15" s="1">
        <v>347</v>
      </c>
      <c r="J15" s="1">
        <v>402</v>
      </c>
      <c r="K15" s="1">
        <v>463</v>
      </c>
      <c r="L15" s="1">
        <v>523</v>
      </c>
      <c r="N15" s="1" t="str">
        <f t="shared" si="1"/>
        <v>9020K48-98-10</v>
      </c>
      <c r="O15" s="10">
        <f t="shared" si="2"/>
        <v>56</v>
      </c>
      <c r="P15" s="10">
        <f t="shared" si="3"/>
        <v>87</v>
      </c>
      <c r="Q15" s="10">
        <f t="shared" si="4"/>
        <v>121</v>
      </c>
      <c r="R15" s="10">
        <f t="shared" si="5"/>
        <v>159</v>
      </c>
      <c r="S15" s="10">
        <f t="shared" si="6"/>
        <v>200</v>
      </c>
      <c r="T15" s="10">
        <f t="shared" si="7"/>
        <v>246</v>
      </c>
      <c r="U15" s="10">
        <f t="shared" si="8"/>
        <v>294</v>
      </c>
      <c r="V15" s="10">
        <f t="shared" si="9"/>
        <v>347</v>
      </c>
      <c r="W15" s="10">
        <f t="shared" si="10"/>
        <v>402</v>
      </c>
      <c r="X15" s="10">
        <f t="shared" si="11"/>
        <v>463</v>
      </c>
      <c r="Y15" s="10">
        <f t="shared" si="12"/>
        <v>523</v>
      </c>
    </row>
    <row r="16" spans="1:25" x14ac:dyDescent="0.2">
      <c r="A16" s="1" t="s">
        <v>25</v>
      </c>
      <c r="B16" s="1">
        <v>66</v>
      </c>
      <c r="C16" s="1">
        <v>99</v>
      </c>
      <c r="D16" s="1">
        <v>135</v>
      </c>
      <c r="E16" s="1">
        <v>175</v>
      </c>
      <c r="F16" s="1">
        <v>217</v>
      </c>
      <c r="G16" s="1">
        <v>262</v>
      </c>
      <c r="H16" s="1">
        <v>309</v>
      </c>
      <c r="I16" s="1">
        <v>360</v>
      </c>
      <c r="J16" s="1">
        <v>413</v>
      </c>
      <c r="K16" s="1">
        <v>470</v>
      </c>
      <c r="L16" s="1">
        <v>530</v>
      </c>
      <c r="N16" s="1" t="str">
        <f t="shared" si="1"/>
        <v>9020K60-110-10</v>
      </c>
      <c r="O16" s="10">
        <f t="shared" si="2"/>
        <v>66</v>
      </c>
      <c r="P16" s="10">
        <f t="shared" si="3"/>
        <v>99</v>
      </c>
      <c r="Q16" s="10">
        <f t="shared" si="4"/>
        <v>135</v>
      </c>
      <c r="R16" s="10">
        <f t="shared" si="5"/>
        <v>175</v>
      </c>
      <c r="S16" s="10">
        <f t="shared" si="6"/>
        <v>217</v>
      </c>
      <c r="T16" s="10">
        <f t="shared" si="7"/>
        <v>262</v>
      </c>
      <c r="U16" s="10">
        <f t="shared" si="8"/>
        <v>309</v>
      </c>
      <c r="V16" s="10">
        <f t="shared" si="9"/>
        <v>360</v>
      </c>
      <c r="W16" s="10">
        <f t="shared" si="10"/>
        <v>413</v>
      </c>
      <c r="X16" s="10">
        <f t="shared" si="11"/>
        <v>470</v>
      </c>
      <c r="Y16" s="10">
        <f t="shared" si="12"/>
        <v>530</v>
      </c>
    </row>
    <row r="17" spans="1:25" x14ac:dyDescent="0.2">
      <c r="A17" s="1" t="s">
        <v>26</v>
      </c>
      <c r="B17" s="1">
        <v>83</v>
      </c>
      <c r="C17" s="1">
        <v>123</v>
      </c>
      <c r="D17" s="1">
        <v>165</v>
      </c>
      <c r="E17" s="1">
        <v>210</v>
      </c>
      <c r="F17" s="1">
        <v>258</v>
      </c>
      <c r="G17" s="1">
        <v>310</v>
      </c>
      <c r="H17" s="1">
        <v>361</v>
      </c>
      <c r="I17" s="1">
        <v>418</v>
      </c>
      <c r="J17" s="1">
        <v>476</v>
      </c>
      <c r="K17" s="1">
        <v>535</v>
      </c>
      <c r="L17" s="1">
        <v>603</v>
      </c>
      <c r="N17" s="1" t="str">
        <f t="shared" si="1"/>
        <v>9020K60-123-12</v>
      </c>
      <c r="O17" s="10">
        <f t="shared" si="2"/>
        <v>83</v>
      </c>
      <c r="P17" s="10">
        <f t="shared" si="3"/>
        <v>123</v>
      </c>
      <c r="Q17" s="10">
        <f t="shared" si="4"/>
        <v>165</v>
      </c>
      <c r="R17" s="10">
        <f t="shared" si="5"/>
        <v>210</v>
      </c>
      <c r="S17" s="10">
        <f t="shared" si="6"/>
        <v>258</v>
      </c>
      <c r="T17" s="10">
        <f t="shared" si="7"/>
        <v>310</v>
      </c>
      <c r="U17" s="10">
        <f t="shared" si="8"/>
        <v>361</v>
      </c>
      <c r="V17" s="10">
        <f t="shared" si="9"/>
        <v>418</v>
      </c>
      <c r="W17" s="10">
        <f t="shared" si="10"/>
        <v>476</v>
      </c>
      <c r="X17" s="10">
        <f t="shared" si="11"/>
        <v>535</v>
      </c>
      <c r="Y17" s="10">
        <f t="shared" si="12"/>
        <v>603</v>
      </c>
    </row>
    <row r="18" spans="1:25" x14ac:dyDescent="0.2">
      <c r="A18" s="1" t="s">
        <v>27</v>
      </c>
      <c r="B18" s="1">
        <v>108</v>
      </c>
      <c r="C18" s="1">
        <v>156</v>
      </c>
      <c r="D18" s="1">
        <v>205</v>
      </c>
      <c r="E18" s="1">
        <v>257</v>
      </c>
      <c r="F18" s="1">
        <v>312</v>
      </c>
      <c r="G18" s="1">
        <v>368</v>
      </c>
      <c r="H18" s="1">
        <v>428</v>
      </c>
      <c r="I18" s="1">
        <v>489</v>
      </c>
      <c r="J18" s="1">
        <v>552</v>
      </c>
      <c r="K18" s="1">
        <v>621</v>
      </c>
      <c r="L18" s="1">
        <v>690</v>
      </c>
      <c r="N18" s="1" t="str">
        <f t="shared" si="1"/>
        <v>9020K76-139-12</v>
      </c>
      <c r="O18" s="10">
        <f t="shared" si="2"/>
        <v>108</v>
      </c>
      <c r="P18" s="10">
        <f t="shared" si="3"/>
        <v>156</v>
      </c>
      <c r="Q18" s="10">
        <f t="shared" si="4"/>
        <v>205</v>
      </c>
      <c r="R18" s="10">
        <f t="shared" si="5"/>
        <v>257</v>
      </c>
      <c r="S18" s="10">
        <f t="shared" si="6"/>
        <v>312</v>
      </c>
      <c r="T18" s="10">
        <f t="shared" si="7"/>
        <v>368</v>
      </c>
      <c r="U18" s="10">
        <f t="shared" si="8"/>
        <v>428</v>
      </c>
      <c r="V18" s="10">
        <f t="shared" si="9"/>
        <v>489</v>
      </c>
      <c r="W18" s="10">
        <f t="shared" si="10"/>
        <v>552</v>
      </c>
      <c r="X18" s="10">
        <f t="shared" si="11"/>
        <v>621</v>
      </c>
      <c r="Y18" s="10">
        <f t="shared" si="12"/>
        <v>690</v>
      </c>
    </row>
    <row r="19" spans="1:25" x14ac:dyDescent="0.2">
      <c r="A19" s="1" t="s">
        <v>28</v>
      </c>
      <c r="B19" s="1">
        <v>167</v>
      </c>
      <c r="C19" s="1">
        <v>229</v>
      </c>
      <c r="D19" s="1">
        <v>292</v>
      </c>
      <c r="E19" s="1">
        <v>353</v>
      </c>
      <c r="F19" s="1">
        <v>418</v>
      </c>
      <c r="G19" s="1">
        <v>482</v>
      </c>
      <c r="H19" s="1">
        <v>548</v>
      </c>
      <c r="I19" s="1">
        <v>617</v>
      </c>
      <c r="J19" s="1">
        <v>684</v>
      </c>
      <c r="K19" s="1">
        <v>752</v>
      </c>
      <c r="L19" s="1">
        <v>825</v>
      </c>
      <c r="N19" s="1" t="str">
        <f t="shared" si="1"/>
        <v>9020K101-164-12</v>
      </c>
      <c r="O19" s="10">
        <f t="shared" si="2"/>
        <v>167</v>
      </c>
      <c r="P19" s="10">
        <f t="shared" si="3"/>
        <v>229</v>
      </c>
      <c r="Q19" s="10">
        <f t="shared" si="4"/>
        <v>292</v>
      </c>
      <c r="R19" s="10">
        <f t="shared" si="5"/>
        <v>353</v>
      </c>
      <c r="S19" s="10">
        <f t="shared" si="6"/>
        <v>418</v>
      </c>
      <c r="T19" s="10">
        <f t="shared" si="7"/>
        <v>482</v>
      </c>
      <c r="U19" s="10">
        <f t="shared" si="8"/>
        <v>548</v>
      </c>
      <c r="V19" s="10">
        <f t="shared" si="9"/>
        <v>617</v>
      </c>
      <c r="W19" s="10">
        <f t="shared" si="10"/>
        <v>684</v>
      </c>
      <c r="X19" s="10">
        <f t="shared" si="11"/>
        <v>752</v>
      </c>
      <c r="Y19" s="10">
        <f t="shared" si="12"/>
        <v>825</v>
      </c>
    </row>
    <row r="20" spans="1:25" x14ac:dyDescent="0.2">
      <c r="A20" s="1" t="s">
        <v>29</v>
      </c>
      <c r="B20" s="1">
        <v>77</v>
      </c>
      <c r="C20" s="1">
        <v>105</v>
      </c>
      <c r="D20" s="1">
        <v>133</v>
      </c>
      <c r="E20" s="1">
        <v>161</v>
      </c>
      <c r="F20" s="1">
        <v>190</v>
      </c>
      <c r="G20" s="1">
        <v>219</v>
      </c>
      <c r="H20" s="1">
        <v>248</v>
      </c>
      <c r="I20" s="1">
        <v>279</v>
      </c>
      <c r="J20" s="1">
        <v>311</v>
      </c>
      <c r="K20" s="1">
        <v>341</v>
      </c>
      <c r="L20" s="1">
        <v>0</v>
      </c>
      <c r="N20" s="1" t="str">
        <f t="shared" si="1"/>
        <v>8520K33-73-08</v>
      </c>
      <c r="O20" s="10">
        <f t="shared" si="2"/>
        <v>77</v>
      </c>
      <c r="P20" s="10">
        <f t="shared" si="3"/>
        <v>105</v>
      </c>
      <c r="Q20" s="10">
        <f t="shared" si="4"/>
        <v>133</v>
      </c>
      <c r="R20" s="10">
        <f t="shared" si="5"/>
        <v>161</v>
      </c>
      <c r="S20" s="10">
        <f t="shared" si="6"/>
        <v>190</v>
      </c>
      <c r="T20" s="10">
        <f t="shared" si="7"/>
        <v>219</v>
      </c>
      <c r="U20" s="10">
        <f t="shared" si="8"/>
        <v>248</v>
      </c>
      <c r="V20" s="10">
        <f t="shared" si="9"/>
        <v>279</v>
      </c>
      <c r="W20" s="10">
        <f t="shared" si="10"/>
        <v>311</v>
      </c>
      <c r="X20" s="10">
        <f t="shared" si="11"/>
        <v>341</v>
      </c>
      <c r="Y20" s="10">
        <f t="shared" si="12"/>
        <v>0</v>
      </c>
    </row>
    <row r="21" spans="1:25" x14ac:dyDescent="0.2">
      <c r="A21" s="1" t="s">
        <v>30</v>
      </c>
      <c r="B21" s="1">
        <v>96</v>
      </c>
      <c r="C21" s="1">
        <v>128</v>
      </c>
      <c r="D21" s="1">
        <v>159</v>
      </c>
      <c r="E21" s="1">
        <v>190</v>
      </c>
      <c r="F21" s="1">
        <v>220</v>
      </c>
      <c r="G21" s="1">
        <v>251</v>
      </c>
      <c r="H21" s="1">
        <v>283</v>
      </c>
      <c r="I21" s="1">
        <v>316</v>
      </c>
      <c r="J21" s="1">
        <v>346</v>
      </c>
      <c r="K21" s="1">
        <v>379</v>
      </c>
      <c r="L21" s="1">
        <v>0</v>
      </c>
      <c r="N21" s="1" t="str">
        <f t="shared" si="1"/>
        <v>8520K33-83-10</v>
      </c>
      <c r="O21" s="10">
        <f t="shared" si="2"/>
        <v>96</v>
      </c>
      <c r="P21" s="10">
        <f t="shared" si="3"/>
        <v>128</v>
      </c>
      <c r="Q21" s="10">
        <f t="shared" si="4"/>
        <v>159</v>
      </c>
      <c r="R21" s="10">
        <f t="shared" si="5"/>
        <v>190</v>
      </c>
      <c r="S21" s="10">
        <f t="shared" si="6"/>
        <v>220</v>
      </c>
      <c r="T21" s="10">
        <f t="shared" si="7"/>
        <v>251</v>
      </c>
      <c r="U21" s="10">
        <f t="shared" si="8"/>
        <v>283</v>
      </c>
      <c r="V21" s="10">
        <f t="shared" si="9"/>
        <v>316</v>
      </c>
      <c r="W21" s="10">
        <f t="shared" si="10"/>
        <v>346</v>
      </c>
      <c r="X21" s="10">
        <f t="shared" si="11"/>
        <v>379</v>
      </c>
      <c r="Y21" s="10">
        <f t="shared" si="12"/>
        <v>0</v>
      </c>
    </row>
    <row r="22" spans="1:25" x14ac:dyDescent="0.2">
      <c r="A22" s="1" t="s">
        <v>31</v>
      </c>
      <c r="B22" s="1">
        <v>66</v>
      </c>
      <c r="C22" s="1">
        <v>97</v>
      </c>
      <c r="D22" s="1">
        <v>129</v>
      </c>
      <c r="E22" s="1">
        <v>164</v>
      </c>
      <c r="F22" s="1">
        <v>200</v>
      </c>
      <c r="G22" s="1">
        <v>238</v>
      </c>
      <c r="H22" s="1">
        <v>280</v>
      </c>
      <c r="I22" s="1">
        <v>322</v>
      </c>
      <c r="J22" s="1">
        <v>366</v>
      </c>
      <c r="K22" s="1">
        <v>412</v>
      </c>
      <c r="L22" s="1">
        <v>0</v>
      </c>
      <c r="N22" s="1" t="str">
        <f t="shared" si="1"/>
        <v>8520K42-92-10</v>
      </c>
      <c r="O22" s="10">
        <f t="shared" si="2"/>
        <v>66</v>
      </c>
      <c r="P22" s="10">
        <f t="shared" si="3"/>
        <v>97</v>
      </c>
      <c r="Q22" s="10">
        <f t="shared" si="4"/>
        <v>129</v>
      </c>
      <c r="R22" s="10">
        <f t="shared" si="5"/>
        <v>164</v>
      </c>
      <c r="S22" s="10">
        <f t="shared" si="6"/>
        <v>200</v>
      </c>
      <c r="T22" s="10">
        <f t="shared" si="7"/>
        <v>238</v>
      </c>
      <c r="U22" s="10">
        <f t="shared" si="8"/>
        <v>280</v>
      </c>
      <c r="V22" s="10">
        <f t="shared" si="9"/>
        <v>322</v>
      </c>
      <c r="W22" s="10">
        <f t="shared" si="10"/>
        <v>366</v>
      </c>
      <c r="X22" s="10">
        <f t="shared" si="11"/>
        <v>412</v>
      </c>
      <c r="Y22" s="10">
        <f t="shared" si="12"/>
        <v>0</v>
      </c>
    </row>
    <row r="23" spans="1:25" x14ac:dyDescent="0.2">
      <c r="A23" s="1" t="s">
        <v>32</v>
      </c>
      <c r="B23" s="1">
        <v>55</v>
      </c>
      <c r="C23" s="1">
        <v>86</v>
      </c>
      <c r="D23" s="1">
        <v>120</v>
      </c>
      <c r="E23" s="1">
        <v>159</v>
      </c>
      <c r="F23" s="1">
        <v>201</v>
      </c>
      <c r="G23" s="1">
        <v>247</v>
      </c>
      <c r="H23" s="1">
        <v>296</v>
      </c>
      <c r="I23" s="1">
        <v>350</v>
      </c>
      <c r="J23" s="1">
        <v>407</v>
      </c>
      <c r="K23" s="1">
        <v>468</v>
      </c>
      <c r="L23" s="1">
        <v>0</v>
      </c>
      <c r="N23" s="1" t="str">
        <f t="shared" si="1"/>
        <v>8520K48-98-10</v>
      </c>
      <c r="O23" s="10">
        <f t="shared" si="2"/>
        <v>55</v>
      </c>
      <c r="P23" s="10">
        <f t="shared" si="3"/>
        <v>86</v>
      </c>
      <c r="Q23" s="10">
        <f t="shared" si="4"/>
        <v>120</v>
      </c>
      <c r="R23" s="10">
        <f t="shared" si="5"/>
        <v>159</v>
      </c>
      <c r="S23" s="10">
        <f t="shared" si="6"/>
        <v>201</v>
      </c>
      <c r="T23" s="10">
        <f t="shared" si="7"/>
        <v>247</v>
      </c>
      <c r="U23" s="10">
        <f t="shared" si="8"/>
        <v>296</v>
      </c>
      <c r="V23" s="10">
        <f t="shared" si="9"/>
        <v>350</v>
      </c>
      <c r="W23" s="10">
        <f t="shared" si="10"/>
        <v>407</v>
      </c>
      <c r="X23" s="10">
        <f t="shared" si="11"/>
        <v>468</v>
      </c>
      <c r="Y23" s="10">
        <f t="shared" si="12"/>
        <v>0</v>
      </c>
    </row>
    <row r="24" spans="1:25" x14ac:dyDescent="0.2">
      <c r="A24" s="1" t="s">
        <v>33</v>
      </c>
      <c r="B24" s="1">
        <v>64</v>
      </c>
      <c r="C24" s="1">
        <v>97</v>
      </c>
      <c r="D24" s="1">
        <v>134</v>
      </c>
      <c r="E24" s="1">
        <v>173</v>
      </c>
      <c r="F24" s="1">
        <v>216</v>
      </c>
      <c r="G24" s="1">
        <v>260</v>
      </c>
      <c r="H24" s="1">
        <v>309</v>
      </c>
      <c r="I24" s="1">
        <v>360</v>
      </c>
      <c r="J24" s="1">
        <v>413</v>
      </c>
      <c r="K24" s="1">
        <v>470</v>
      </c>
      <c r="L24" s="1">
        <v>0</v>
      </c>
      <c r="N24" s="1" t="str">
        <f t="shared" si="1"/>
        <v>8520K60-110-10</v>
      </c>
      <c r="O24" s="10">
        <f t="shared" si="2"/>
        <v>64</v>
      </c>
      <c r="P24" s="10">
        <f t="shared" si="3"/>
        <v>97</v>
      </c>
      <c r="Q24" s="10">
        <f t="shared" si="4"/>
        <v>134</v>
      </c>
      <c r="R24" s="10">
        <f t="shared" si="5"/>
        <v>173</v>
      </c>
      <c r="S24" s="10">
        <f t="shared" si="6"/>
        <v>216</v>
      </c>
      <c r="T24" s="10">
        <f t="shared" si="7"/>
        <v>260</v>
      </c>
      <c r="U24" s="10">
        <f t="shared" si="8"/>
        <v>309</v>
      </c>
      <c r="V24" s="10">
        <f t="shared" si="9"/>
        <v>360</v>
      </c>
      <c r="W24" s="10">
        <f t="shared" si="10"/>
        <v>413</v>
      </c>
      <c r="X24" s="10">
        <f t="shared" si="11"/>
        <v>470</v>
      </c>
      <c r="Y24" s="10">
        <f t="shared" si="12"/>
        <v>0</v>
      </c>
    </row>
    <row r="25" spans="1:25" x14ac:dyDescent="0.2">
      <c r="A25" s="1" t="s">
        <v>34</v>
      </c>
      <c r="B25" s="1">
        <v>81</v>
      </c>
      <c r="C25" s="1">
        <v>120</v>
      </c>
      <c r="D25" s="1">
        <v>162</v>
      </c>
      <c r="E25" s="1">
        <v>207</v>
      </c>
      <c r="F25" s="1">
        <v>255</v>
      </c>
      <c r="G25" s="1">
        <v>306</v>
      </c>
      <c r="H25" s="1">
        <v>361</v>
      </c>
      <c r="I25" s="1">
        <v>418</v>
      </c>
      <c r="J25" s="1">
        <v>476</v>
      </c>
      <c r="K25" s="1">
        <v>535</v>
      </c>
      <c r="L25" s="1">
        <v>0</v>
      </c>
      <c r="N25" s="1" t="str">
        <f t="shared" si="1"/>
        <v>8520K60-123-12</v>
      </c>
      <c r="O25" s="10">
        <f t="shared" si="2"/>
        <v>81</v>
      </c>
      <c r="P25" s="10">
        <f t="shared" si="3"/>
        <v>120</v>
      </c>
      <c r="Q25" s="10">
        <f t="shared" si="4"/>
        <v>162</v>
      </c>
      <c r="R25" s="10">
        <f t="shared" si="5"/>
        <v>207</v>
      </c>
      <c r="S25" s="10">
        <f t="shared" si="6"/>
        <v>255</v>
      </c>
      <c r="T25" s="10">
        <f t="shared" si="7"/>
        <v>306</v>
      </c>
      <c r="U25" s="10">
        <f t="shared" si="8"/>
        <v>361</v>
      </c>
      <c r="V25" s="10">
        <f t="shared" si="9"/>
        <v>418</v>
      </c>
      <c r="W25" s="10">
        <f t="shared" si="10"/>
        <v>476</v>
      </c>
      <c r="X25" s="10">
        <f t="shared" si="11"/>
        <v>535</v>
      </c>
      <c r="Y25" s="10">
        <f t="shared" si="12"/>
        <v>0</v>
      </c>
    </row>
    <row r="26" spans="1:25" x14ac:dyDescent="0.2">
      <c r="A26" s="1" t="s">
        <v>35</v>
      </c>
      <c r="B26" s="1">
        <v>105</v>
      </c>
      <c r="C26" s="1">
        <v>151</v>
      </c>
      <c r="D26" s="1">
        <v>200</v>
      </c>
      <c r="E26" s="1">
        <v>251</v>
      </c>
      <c r="F26" s="1">
        <v>305</v>
      </c>
      <c r="G26" s="1">
        <v>361</v>
      </c>
      <c r="H26" s="1">
        <v>422</v>
      </c>
      <c r="I26" s="1">
        <v>485</v>
      </c>
      <c r="J26" s="1">
        <v>547</v>
      </c>
      <c r="K26" s="1">
        <v>614</v>
      </c>
      <c r="L26" s="1">
        <v>0</v>
      </c>
      <c r="N26" s="1" t="str">
        <f t="shared" si="1"/>
        <v>8520K76-139-12</v>
      </c>
      <c r="O26" s="10">
        <f t="shared" si="2"/>
        <v>105</v>
      </c>
      <c r="P26" s="10">
        <f t="shared" si="3"/>
        <v>151</v>
      </c>
      <c r="Q26" s="10">
        <f t="shared" si="4"/>
        <v>200</v>
      </c>
      <c r="R26" s="10">
        <f t="shared" si="5"/>
        <v>251</v>
      </c>
      <c r="S26" s="10">
        <f t="shared" si="6"/>
        <v>305</v>
      </c>
      <c r="T26" s="10">
        <f t="shared" si="7"/>
        <v>361</v>
      </c>
      <c r="U26" s="10">
        <f t="shared" si="8"/>
        <v>422</v>
      </c>
      <c r="V26" s="10">
        <f t="shared" si="9"/>
        <v>485</v>
      </c>
      <c r="W26" s="10">
        <f t="shared" si="10"/>
        <v>547</v>
      </c>
      <c r="X26" s="10">
        <f t="shared" si="11"/>
        <v>614</v>
      </c>
      <c r="Y26" s="10">
        <f t="shared" si="12"/>
        <v>0</v>
      </c>
    </row>
    <row r="27" spans="1:25" x14ac:dyDescent="0.2">
      <c r="A27" s="1" t="s">
        <v>36</v>
      </c>
      <c r="B27" s="1">
        <v>160</v>
      </c>
      <c r="C27" s="1">
        <v>220</v>
      </c>
      <c r="D27" s="1">
        <v>280</v>
      </c>
      <c r="E27" s="1">
        <v>341</v>
      </c>
      <c r="F27" s="1">
        <v>403</v>
      </c>
      <c r="G27" s="1">
        <v>466</v>
      </c>
      <c r="H27" s="1">
        <v>531</v>
      </c>
      <c r="I27" s="1">
        <v>600</v>
      </c>
      <c r="J27" s="1">
        <v>665</v>
      </c>
      <c r="K27" s="1">
        <v>736</v>
      </c>
      <c r="L27" s="1">
        <v>0</v>
      </c>
      <c r="N27" s="1" t="str">
        <f t="shared" si="1"/>
        <v>8520K101-164-12</v>
      </c>
      <c r="O27" s="10">
        <f t="shared" si="2"/>
        <v>160</v>
      </c>
      <c r="P27" s="10">
        <f t="shared" si="3"/>
        <v>220</v>
      </c>
      <c r="Q27" s="10">
        <f t="shared" si="4"/>
        <v>280</v>
      </c>
      <c r="R27" s="10">
        <f t="shared" si="5"/>
        <v>341</v>
      </c>
      <c r="S27" s="10">
        <f t="shared" si="6"/>
        <v>403</v>
      </c>
      <c r="T27" s="10">
        <f t="shared" si="7"/>
        <v>466</v>
      </c>
      <c r="U27" s="10">
        <f t="shared" si="8"/>
        <v>531</v>
      </c>
      <c r="V27" s="10">
        <f t="shared" si="9"/>
        <v>600</v>
      </c>
      <c r="W27" s="10">
        <f t="shared" si="10"/>
        <v>665</v>
      </c>
      <c r="X27" s="10">
        <f t="shared" si="11"/>
        <v>736</v>
      </c>
      <c r="Y27" s="10">
        <f t="shared" si="12"/>
        <v>0</v>
      </c>
    </row>
    <row r="28" spans="1:25" x14ac:dyDescent="0.2">
      <c r="A28" s="1" t="s">
        <v>37</v>
      </c>
      <c r="B28" s="1">
        <v>73</v>
      </c>
      <c r="C28" s="1">
        <v>100</v>
      </c>
      <c r="D28" s="1">
        <v>128</v>
      </c>
      <c r="E28" s="1">
        <v>156</v>
      </c>
      <c r="F28" s="1">
        <v>184</v>
      </c>
      <c r="G28" s="1">
        <v>213</v>
      </c>
      <c r="H28" s="1">
        <v>242</v>
      </c>
      <c r="I28" s="1">
        <v>271</v>
      </c>
      <c r="J28" s="1">
        <v>302</v>
      </c>
      <c r="K28" s="1">
        <v>0</v>
      </c>
      <c r="L28" s="1">
        <v>0</v>
      </c>
      <c r="N28" s="1" t="str">
        <f t="shared" si="1"/>
        <v>8020K33-73-08</v>
      </c>
      <c r="O28" s="10">
        <f t="shared" si="2"/>
        <v>73</v>
      </c>
      <c r="P28" s="10">
        <f t="shared" si="3"/>
        <v>100</v>
      </c>
      <c r="Q28" s="10">
        <f t="shared" si="4"/>
        <v>128</v>
      </c>
      <c r="R28" s="10">
        <f t="shared" si="5"/>
        <v>156</v>
      </c>
      <c r="S28" s="10">
        <f t="shared" si="6"/>
        <v>184</v>
      </c>
      <c r="T28" s="10">
        <f t="shared" si="7"/>
        <v>213</v>
      </c>
      <c r="U28" s="10">
        <f t="shared" si="8"/>
        <v>242</v>
      </c>
      <c r="V28" s="10">
        <f t="shared" si="9"/>
        <v>271</v>
      </c>
      <c r="W28" s="10">
        <f t="shared" si="10"/>
        <v>302</v>
      </c>
      <c r="X28" s="10">
        <f t="shared" si="11"/>
        <v>0</v>
      </c>
      <c r="Y28" s="10">
        <f t="shared" si="12"/>
        <v>0</v>
      </c>
    </row>
    <row r="29" spans="1:25" x14ac:dyDescent="0.2">
      <c r="A29" s="1" t="s">
        <v>38</v>
      </c>
      <c r="B29" s="1">
        <v>91</v>
      </c>
      <c r="C29" s="1">
        <v>122</v>
      </c>
      <c r="D29" s="1">
        <v>153</v>
      </c>
      <c r="E29" s="1">
        <v>182</v>
      </c>
      <c r="F29" s="1">
        <v>212</v>
      </c>
      <c r="G29" s="1">
        <v>243</v>
      </c>
      <c r="H29" s="1">
        <v>274</v>
      </c>
      <c r="I29" s="1">
        <v>305</v>
      </c>
      <c r="J29" s="1">
        <v>336</v>
      </c>
      <c r="K29" s="1">
        <v>0</v>
      </c>
      <c r="L29" s="1">
        <v>0</v>
      </c>
      <c r="N29" s="1" t="str">
        <f t="shared" si="1"/>
        <v>8020K33-83-10</v>
      </c>
      <c r="O29" s="10">
        <f t="shared" si="2"/>
        <v>91</v>
      </c>
      <c r="P29" s="10">
        <f t="shared" si="3"/>
        <v>122</v>
      </c>
      <c r="Q29" s="10">
        <f t="shared" si="4"/>
        <v>153</v>
      </c>
      <c r="R29" s="10">
        <f t="shared" si="5"/>
        <v>182</v>
      </c>
      <c r="S29" s="10">
        <f t="shared" si="6"/>
        <v>212</v>
      </c>
      <c r="T29" s="10">
        <f t="shared" si="7"/>
        <v>243</v>
      </c>
      <c r="U29" s="10">
        <f t="shared" si="8"/>
        <v>274</v>
      </c>
      <c r="V29" s="10">
        <f t="shared" si="9"/>
        <v>305</v>
      </c>
      <c r="W29" s="10">
        <f t="shared" si="10"/>
        <v>336</v>
      </c>
      <c r="X29" s="10">
        <f t="shared" si="11"/>
        <v>0</v>
      </c>
      <c r="Y29" s="10">
        <f t="shared" si="12"/>
        <v>0</v>
      </c>
    </row>
    <row r="30" spans="1:25" x14ac:dyDescent="0.2">
      <c r="A30" s="1" t="s">
        <v>39</v>
      </c>
      <c r="B30" s="1">
        <v>64</v>
      </c>
      <c r="C30" s="1">
        <v>95</v>
      </c>
      <c r="D30" s="1">
        <v>127</v>
      </c>
      <c r="E30" s="1">
        <v>162</v>
      </c>
      <c r="F30" s="1">
        <v>198</v>
      </c>
      <c r="G30" s="1">
        <v>237</v>
      </c>
      <c r="H30" s="1">
        <v>278</v>
      </c>
      <c r="I30" s="1">
        <v>322</v>
      </c>
      <c r="J30" s="1">
        <v>366</v>
      </c>
      <c r="K30" s="1">
        <v>0</v>
      </c>
      <c r="L30" s="1">
        <v>0</v>
      </c>
      <c r="N30" s="1" t="str">
        <f t="shared" si="1"/>
        <v>8020K42-92-10</v>
      </c>
      <c r="O30" s="10">
        <f t="shared" si="2"/>
        <v>64</v>
      </c>
      <c r="P30" s="10">
        <f t="shared" si="3"/>
        <v>95</v>
      </c>
      <c r="Q30" s="10">
        <f t="shared" si="4"/>
        <v>127</v>
      </c>
      <c r="R30" s="10">
        <f t="shared" si="5"/>
        <v>162</v>
      </c>
      <c r="S30" s="10">
        <f t="shared" si="6"/>
        <v>198</v>
      </c>
      <c r="T30" s="10">
        <f t="shared" si="7"/>
        <v>237</v>
      </c>
      <c r="U30" s="10">
        <f t="shared" si="8"/>
        <v>278</v>
      </c>
      <c r="V30" s="10">
        <f t="shared" si="9"/>
        <v>322</v>
      </c>
      <c r="W30" s="10">
        <f t="shared" si="10"/>
        <v>366</v>
      </c>
      <c r="X30" s="10">
        <f t="shared" si="11"/>
        <v>0</v>
      </c>
      <c r="Y30" s="10">
        <f t="shared" si="12"/>
        <v>0</v>
      </c>
    </row>
    <row r="31" spans="1:25" x14ac:dyDescent="0.2">
      <c r="A31" s="1" t="s">
        <v>40</v>
      </c>
      <c r="B31" s="1">
        <v>54</v>
      </c>
      <c r="C31" s="1">
        <v>85</v>
      </c>
      <c r="D31" s="1">
        <v>120</v>
      </c>
      <c r="E31" s="1">
        <v>159</v>
      </c>
      <c r="F31" s="1">
        <v>201</v>
      </c>
      <c r="G31" s="1">
        <v>249</v>
      </c>
      <c r="H31" s="1">
        <v>298</v>
      </c>
      <c r="I31" s="1">
        <v>353</v>
      </c>
      <c r="J31" s="1">
        <v>411</v>
      </c>
      <c r="K31" s="1">
        <v>0</v>
      </c>
      <c r="L31" s="1">
        <v>0</v>
      </c>
      <c r="N31" s="1" t="str">
        <f t="shared" si="1"/>
        <v>8020K48-98-10</v>
      </c>
      <c r="O31" s="10">
        <f t="shared" si="2"/>
        <v>54</v>
      </c>
      <c r="P31" s="10">
        <f t="shared" si="3"/>
        <v>85</v>
      </c>
      <c r="Q31" s="10">
        <f t="shared" si="4"/>
        <v>120</v>
      </c>
      <c r="R31" s="10">
        <f t="shared" si="5"/>
        <v>159</v>
      </c>
      <c r="S31" s="10">
        <f t="shared" si="6"/>
        <v>201</v>
      </c>
      <c r="T31" s="10">
        <f t="shared" si="7"/>
        <v>249</v>
      </c>
      <c r="U31" s="10">
        <f t="shared" si="8"/>
        <v>298</v>
      </c>
      <c r="V31" s="10">
        <f t="shared" si="9"/>
        <v>353</v>
      </c>
      <c r="W31" s="10">
        <f t="shared" si="10"/>
        <v>411</v>
      </c>
      <c r="X31" s="10">
        <f t="shared" si="11"/>
        <v>0</v>
      </c>
      <c r="Y31" s="10">
        <f t="shared" si="12"/>
        <v>0</v>
      </c>
    </row>
    <row r="32" spans="1:25" x14ac:dyDescent="0.2">
      <c r="A32" s="1" t="s">
        <v>41</v>
      </c>
      <c r="B32" s="1">
        <v>63</v>
      </c>
      <c r="C32" s="1">
        <v>96</v>
      </c>
      <c r="D32" s="1">
        <v>132</v>
      </c>
      <c r="E32" s="1">
        <v>171</v>
      </c>
      <c r="F32" s="1">
        <v>214</v>
      </c>
      <c r="G32" s="1">
        <v>260</v>
      </c>
      <c r="H32" s="1">
        <v>309</v>
      </c>
      <c r="I32" s="1">
        <v>360</v>
      </c>
      <c r="J32" s="1">
        <v>418</v>
      </c>
      <c r="K32" s="1">
        <v>0</v>
      </c>
      <c r="L32" s="1">
        <v>0</v>
      </c>
      <c r="N32" s="1" t="str">
        <f t="shared" si="1"/>
        <v>8020K60-110-10</v>
      </c>
      <c r="O32" s="10">
        <f t="shared" si="2"/>
        <v>63</v>
      </c>
      <c r="P32" s="10">
        <f t="shared" si="3"/>
        <v>96</v>
      </c>
      <c r="Q32" s="10">
        <f t="shared" si="4"/>
        <v>132</v>
      </c>
      <c r="R32" s="10">
        <f t="shared" si="5"/>
        <v>171</v>
      </c>
      <c r="S32" s="10">
        <f t="shared" si="6"/>
        <v>214</v>
      </c>
      <c r="T32" s="10">
        <f t="shared" si="7"/>
        <v>260</v>
      </c>
      <c r="U32" s="10">
        <f t="shared" si="8"/>
        <v>309</v>
      </c>
      <c r="V32" s="10">
        <f t="shared" si="9"/>
        <v>360</v>
      </c>
      <c r="W32" s="10">
        <f t="shared" si="10"/>
        <v>418</v>
      </c>
      <c r="X32" s="10">
        <f t="shared" si="11"/>
        <v>0</v>
      </c>
      <c r="Y32" s="10">
        <f t="shared" si="12"/>
        <v>0</v>
      </c>
    </row>
    <row r="33" spans="1:25" x14ac:dyDescent="0.2">
      <c r="A33" s="1" t="s">
        <v>42</v>
      </c>
      <c r="B33" s="1">
        <v>79</v>
      </c>
      <c r="C33" s="1">
        <v>118</v>
      </c>
      <c r="D33" s="1">
        <v>160</v>
      </c>
      <c r="E33" s="1">
        <v>205</v>
      </c>
      <c r="F33" s="1">
        <v>254</v>
      </c>
      <c r="G33" s="1">
        <v>304</v>
      </c>
      <c r="H33" s="1">
        <v>358</v>
      </c>
      <c r="I33" s="1">
        <v>414</v>
      </c>
      <c r="J33" s="1">
        <v>476</v>
      </c>
      <c r="K33" s="1">
        <v>0</v>
      </c>
      <c r="L33" s="1">
        <v>0</v>
      </c>
      <c r="N33" s="1" t="str">
        <f t="shared" si="1"/>
        <v>8020K60-123-12</v>
      </c>
      <c r="O33" s="10">
        <f t="shared" si="2"/>
        <v>79</v>
      </c>
      <c r="P33" s="10">
        <f t="shared" si="3"/>
        <v>118</v>
      </c>
      <c r="Q33" s="10">
        <f t="shared" si="4"/>
        <v>160</v>
      </c>
      <c r="R33" s="10">
        <f t="shared" si="5"/>
        <v>205</v>
      </c>
      <c r="S33" s="10">
        <f t="shared" si="6"/>
        <v>254</v>
      </c>
      <c r="T33" s="10">
        <f t="shared" si="7"/>
        <v>304</v>
      </c>
      <c r="U33" s="10">
        <f t="shared" si="8"/>
        <v>358</v>
      </c>
      <c r="V33" s="10">
        <f t="shared" si="9"/>
        <v>414</v>
      </c>
      <c r="W33" s="10">
        <f t="shared" si="10"/>
        <v>476</v>
      </c>
      <c r="X33" s="10">
        <f t="shared" si="11"/>
        <v>0</v>
      </c>
      <c r="Y33" s="10">
        <f t="shared" si="12"/>
        <v>0</v>
      </c>
    </row>
    <row r="34" spans="1:25" x14ac:dyDescent="0.2">
      <c r="A34" s="1" t="s">
        <v>43</v>
      </c>
      <c r="B34" s="1">
        <v>101</v>
      </c>
      <c r="C34" s="1">
        <v>147</v>
      </c>
      <c r="D34" s="1">
        <v>196</v>
      </c>
      <c r="E34" s="1">
        <v>247</v>
      </c>
      <c r="F34" s="1">
        <v>300</v>
      </c>
      <c r="G34" s="1">
        <v>357</v>
      </c>
      <c r="H34" s="1">
        <v>416</v>
      </c>
      <c r="I34" s="1">
        <v>476</v>
      </c>
      <c r="J34" s="1">
        <v>542</v>
      </c>
      <c r="K34" s="1">
        <v>0</v>
      </c>
      <c r="L34" s="1">
        <v>0</v>
      </c>
      <c r="N34" s="1" t="str">
        <f t="shared" si="1"/>
        <v>8020K76-139-12</v>
      </c>
      <c r="O34" s="10">
        <f t="shared" si="2"/>
        <v>101</v>
      </c>
      <c r="P34" s="10">
        <f t="shared" si="3"/>
        <v>147</v>
      </c>
      <c r="Q34" s="10">
        <f t="shared" si="4"/>
        <v>196</v>
      </c>
      <c r="R34" s="10">
        <f t="shared" si="5"/>
        <v>247</v>
      </c>
      <c r="S34" s="10">
        <f t="shared" si="6"/>
        <v>300</v>
      </c>
      <c r="T34" s="10">
        <f t="shared" si="7"/>
        <v>357</v>
      </c>
      <c r="U34" s="10">
        <f t="shared" si="8"/>
        <v>416</v>
      </c>
      <c r="V34" s="10">
        <f t="shared" si="9"/>
        <v>476</v>
      </c>
      <c r="W34" s="10">
        <f t="shared" si="10"/>
        <v>542</v>
      </c>
      <c r="X34" s="10">
        <f t="shared" si="11"/>
        <v>0</v>
      </c>
      <c r="Y34" s="10">
        <f t="shared" si="12"/>
        <v>0</v>
      </c>
    </row>
    <row r="35" spans="1:25" x14ac:dyDescent="0.2">
      <c r="A35" s="1" t="s">
        <v>44</v>
      </c>
      <c r="B35" s="1">
        <v>152</v>
      </c>
      <c r="C35" s="1">
        <v>210</v>
      </c>
      <c r="D35" s="1">
        <v>269</v>
      </c>
      <c r="E35" s="1">
        <v>328</v>
      </c>
      <c r="F35" s="1">
        <v>389</v>
      </c>
      <c r="G35" s="1">
        <v>450</v>
      </c>
      <c r="H35" s="1">
        <v>515</v>
      </c>
      <c r="I35" s="1">
        <v>580</v>
      </c>
      <c r="J35" s="1">
        <v>646</v>
      </c>
      <c r="K35" s="1">
        <v>0</v>
      </c>
      <c r="L35" s="1">
        <v>0</v>
      </c>
      <c r="N35" s="1" t="str">
        <f t="shared" si="1"/>
        <v>8020K101-164-12</v>
      </c>
      <c r="O35" s="10">
        <f t="shared" si="2"/>
        <v>152</v>
      </c>
      <c r="P35" s="10">
        <f t="shared" si="3"/>
        <v>210</v>
      </c>
      <c r="Q35" s="10">
        <f t="shared" si="4"/>
        <v>269</v>
      </c>
      <c r="R35" s="10">
        <f t="shared" si="5"/>
        <v>328</v>
      </c>
      <c r="S35" s="10">
        <f t="shared" si="6"/>
        <v>389</v>
      </c>
      <c r="T35" s="10">
        <f t="shared" si="7"/>
        <v>450</v>
      </c>
      <c r="U35" s="10">
        <f t="shared" si="8"/>
        <v>515</v>
      </c>
      <c r="V35" s="10">
        <f t="shared" si="9"/>
        <v>580</v>
      </c>
      <c r="W35" s="10">
        <f t="shared" si="10"/>
        <v>646</v>
      </c>
      <c r="X35" s="10">
        <f t="shared" si="11"/>
        <v>0</v>
      </c>
      <c r="Y35" s="10">
        <f t="shared" si="12"/>
        <v>0</v>
      </c>
    </row>
    <row r="36" spans="1:25" x14ac:dyDescent="0.2">
      <c r="A36" s="1" t="s">
        <v>45</v>
      </c>
      <c r="B36" s="1">
        <v>70</v>
      </c>
      <c r="C36" s="1">
        <v>97</v>
      </c>
      <c r="D36" s="1">
        <v>123</v>
      </c>
      <c r="E36" s="1">
        <v>151</v>
      </c>
      <c r="F36" s="1">
        <v>179</v>
      </c>
      <c r="G36" s="1">
        <v>206</v>
      </c>
      <c r="H36" s="1">
        <v>235</v>
      </c>
      <c r="I36" s="1">
        <v>265</v>
      </c>
      <c r="J36" s="1">
        <v>0</v>
      </c>
      <c r="K36" s="1">
        <v>0</v>
      </c>
      <c r="L36" s="1">
        <v>0</v>
      </c>
      <c r="N36" s="1" t="str">
        <f t="shared" si="1"/>
        <v>7520K33-73-08</v>
      </c>
      <c r="O36" s="10">
        <f t="shared" si="2"/>
        <v>70</v>
      </c>
      <c r="P36" s="10">
        <f t="shared" si="3"/>
        <v>97</v>
      </c>
      <c r="Q36" s="10">
        <f t="shared" si="4"/>
        <v>123</v>
      </c>
      <c r="R36" s="10">
        <f t="shared" si="5"/>
        <v>151</v>
      </c>
      <c r="S36" s="10">
        <f t="shared" si="6"/>
        <v>179</v>
      </c>
      <c r="T36" s="10">
        <f t="shared" si="7"/>
        <v>206</v>
      </c>
      <c r="U36" s="10">
        <f t="shared" si="8"/>
        <v>235</v>
      </c>
      <c r="V36" s="10">
        <f t="shared" si="9"/>
        <v>265</v>
      </c>
      <c r="W36" s="10">
        <f t="shared" si="10"/>
        <v>0</v>
      </c>
      <c r="X36" s="10">
        <f t="shared" si="11"/>
        <v>0</v>
      </c>
      <c r="Y36" s="10">
        <f t="shared" si="12"/>
        <v>0</v>
      </c>
    </row>
    <row r="37" spans="1:25" x14ac:dyDescent="0.2">
      <c r="A37" s="1" t="s">
        <v>46</v>
      </c>
      <c r="B37" s="1">
        <v>86</v>
      </c>
      <c r="C37" s="1">
        <v>116</v>
      </c>
      <c r="D37" s="1">
        <v>146</v>
      </c>
      <c r="E37" s="1">
        <v>175</v>
      </c>
      <c r="F37" s="1">
        <v>205</v>
      </c>
      <c r="G37" s="1">
        <v>235</v>
      </c>
      <c r="H37" s="1">
        <v>264</v>
      </c>
      <c r="I37" s="1">
        <v>295</v>
      </c>
      <c r="J37" s="1">
        <v>0</v>
      </c>
      <c r="K37" s="1">
        <v>0</v>
      </c>
      <c r="L37" s="1">
        <v>0</v>
      </c>
      <c r="N37" s="1" t="str">
        <f t="shared" si="1"/>
        <v>7520K33-83-10</v>
      </c>
      <c r="O37" s="10">
        <f t="shared" si="2"/>
        <v>86</v>
      </c>
      <c r="P37" s="10">
        <f t="shared" si="3"/>
        <v>116</v>
      </c>
      <c r="Q37" s="10">
        <f t="shared" si="4"/>
        <v>146</v>
      </c>
      <c r="R37" s="10">
        <f t="shared" si="5"/>
        <v>175</v>
      </c>
      <c r="S37" s="10">
        <f t="shared" si="6"/>
        <v>205</v>
      </c>
      <c r="T37" s="10">
        <f t="shared" si="7"/>
        <v>235</v>
      </c>
      <c r="U37" s="10">
        <f t="shared" si="8"/>
        <v>264</v>
      </c>
      <c r="V37" s="10">
        <f t="shared" si="9"/>
        <v>295</v>
      </c>
      <c r="W37" s="10">
        <f t="shared" si="10"/>
        <v>0</v>
      </c>
      <c r="X37" s="10">
        <f t="shared" si="11"/>
        <v>0</v>
      </c>
      <c r="Y37" s="10">
        <f t="shared" si="12"/>
        <v>0</v>
      </c>
    </row>
    <row r="38" spans="1:25" x14ac:dyDescent="0.2">
      <c r="A38" s="1" t="s">
        <v>47</v>
      </c>
      <c r="B38" s="1">
        <v>62</v>
      </c>
      <c r="C38" s="1">
        <v>92</v>
      </c>
      <c r="D38" s="1">
        <v>125</v>
      </c>
      <c r="E38" s="1">
        <v>160</v>
      </c>
      <c r="F38" s="1">
        <v>196</v>
      </c>
      <c r="G38" s="1">
        <v>235</v>
      </c>
      <c r="H38" s="1">
        <v>276</v>
      </c>
      <c r="I38" s="1">
        <v>319</v>
      </c>
      <c r="J38" s="1">
        <v>0</v>
      </c>
      <c r="K38" s="1">
        <v>0</v>
      </c>
      <c r="L38" s="1">
        <v>0</v>
      </c>
      <c r="N38" s="1" t="str">
        <f t="shared" si="1"/>
        <v>7520K42-92-10</v>
      </c>
      <c r="O38" s="10">
        <f t="shared" si="2"/>
        <v>62</v>
      </c>
      <c r="P38" s="10">
        <f t="shared" si="3"/>
        <v>92</v>
      </c>
      <c r="Q38" s="10">
        <f t="shared" si="4"/>
        <v>125</v>
      </c>
      <c r="R38" s="10">
        <f t="shared" si="5"/>
        <v>160</v>
      </c>
      <c r="S38" s="10">
        <f t="shared" si="6"/>
        <v>196</v>
      </c>
      <c r="T38" s="10">
        <f t="shared" si="7"/>
        <v>235</v>
      </c>
      <c r="U38" s="10">
        <f t="shared" si="8"/>
        <v>276</v>
      </c>
      <c r="V38" s="10">
        <f t="shared" si="9"/>
        <v>319</v>
      </c>
      <c r="W38" s="10">
        <f t="shared" si="10"/>
        <v>0</v>
      </c>
      <c r="X38" s="10">
        <f t="shared" si="11"/>
        <v>0</v>
      </c>
      <c r="Y38" s="10">
        <f t="shared" si="12"/>
        <v>0</v>
      </c>
    </row>
    <row r="39" spans="1:25" x14ac:dyDescent="0.2">
      <c r="A39" s="1" t="s">
        <v>48</v>
      </c>
      <c r="B39" s="1">
        <v>53</v>
      </c>
      <c r="C39" s="1">
        <v>84</v>
      </c>
      <c r="D39" s="1">
        <v>119</v>
      </c>
      <c r="E39" s="1">
        <v>159</v>
      </c>
      <c r="F39" s="1">
        <v>203</v>
      </c>
      <c r="G39" s="1">
        <v>250</v>
      </c>
      <c r="H39" s="1">
        <v>303</v>
      </c>
      <c r="I39" s="1">
        <v>359</v>
      </c>
      <c r="J39" s="1">
        <v>0</v>
      </c>
      <c r="K39" s="1">
        <v>0</v>
      </c>
      <c r="L39" s="1">
        <v>0</v>
      </c>
      <c r="N39" s="1" t="str">
        <f t="shared" si="1"/>
        <v>7520K48-98-10</v>
      </c>
      <c r="O39" s="10">
        <f t="shared" si="2"/>
        <v>53</v>
      </c>
      <c r="P39" s="10">
        <f t="shared" si="3"/>
        <v>84</v>
      </c>
      <c r="Q39" s="10">
        <f t="shared" si="4"/>
        <v>119</v>
      </c>
      <c r="R39" s="10">
        <f t="shared" si="5"/>
        <v>159</v>
      </c>
      <c r="S39" s="10">
        <f t="shared" si="6"/>
        <v>203</v>
      </c>
      <c r="T39" s="10">
        <f t="shared" si="7"/>
        <v>250</v>
      </c>
      <c r="U39" s="10">
        <f t="shared" si="8"/>
        <v>303</v>
      </c>
      <c r="V39" s="10">
        <f t="shared" si="9"/>
        <v>359</v>
      </c>
      <c r="W39" s="10">
        <f t="shared" si="10"/>
        <v>0</v>
      </c>
      <c r="X39" s="10">
        <f t="shared" si="11"/>
        <v>0</v>
      </c>
      <c r="Y39" s="10">
        <f t="shared" si="12"/>
        <v>0</v>
      </c>
    </row>
    <row r="40" spans="1:25" x14ac:dyDescent="0.2">
      <c r="A40" s="1" t="s">
        <v>49</v>
      </c>
      <c r="B40" s="1">
        <v>61</v>
      </c>
      <c r="C40" s="1">
        <v>94</v>
      </c>
      <c r="D40" s="1">
        <v>130</v>
      </c>
      <c r="E40" s="1">
        <v>170</v>
      </c>
      <c r="F40" s="1">
        <v>213</v>
      </c>
      <c r="G40" s="1">
        <v>260</v>
      </c>
      <c r="H40" s="1">
        <v>309</v>
      </c>
      <c r="I40" s="1">
        <v>363</v>
      </c>
      <c r="J40" s="1">
        <v>0</v>
      </c>
      <c r="K40" s="1">
        <v>0</v>
      </c>
      <c r="L40" s="1">
        <v>0</v>
      </c>
      <c r="N40" s="1" t="str">
        <f t="shared" si="1"/>
        <v>7520K60-110-10</v>
      </c>
      <c r="O40" s="10">
        <f t="shared" si="2"/>
        <v>61</v>
      </c>
      <c r="P40" s="10">
        <f t="shared" si="3"/>
        <v>94</v>
      </c>
      <c r="Q40" s="10">
        <f t="shared" si="4"/>
        <v>130</v>
      </c>
      <c r="R40" s="10">
        <f t="shared" si="5"/>
        <v>170</v>
      </c>
      <c r="S40" s="10">
        <f t="shared" si="6"/>
        <v>213</v>
      </c>
      <c r="T40" s="10">
        <f t="shared" si="7"/>
        <v>260</v>
      </c>
      <c r="U40" s="10">
        <f t="shared" si="8"/>
        <v>309</v>
      </c>
      <c r="V40" s="10">
        <f t="shared" si="9"/>
        <v>363</v>
      </c>
      <c r="W40" s="10">
        <f t="shared" si="10"/>
        <v>0</v>
      </c>
      <c r="X40" s="10">
        <f t="shared" si="11"/>
        <v>0</v>
      </c>
      <c r="Y40" s="10">
        <f t="shared" si="12"/>
        <v>0</v>
      </c>
    </row>
    <row r="41" spans="1:25" x14ac:dyDescent="0.2">
      <c r="A41" s="1" t="s">
        <v>50</v>
      </c>
      <c r="B41" s="1">
        <v>77</v>
      </c>
      <c r="C41" s="1">
        <v>115</v>
      </c>
      <c r="D41" s="1">
        <v>157</v>
      </c>
      <c r="E41" s="1">
        <v>202</v>
      </c>
      <c r="F41" s="1">
        <v>251</v>
      </c>
      <c r="G41" s="1">
        <v>302</v>
      </c>
      <c r="H41" s="1">
        <v>358</v>
      </c>
      <c r="I41" s="1">
        <v>414</v>
      </c>
      <c r="J41" s="1">
        <v>0</v>
      </c>
      <c r="K41" s="1">
        <v>0</v>
      </c>
      <c r="L41" s="1">
        <v>0</v>
      </c>
      <c r="N41" s="1" t="str">
        <f t="shared" si="1"/>
        <v>7520K60-123-12</v>
      </c>
      <c r="O41" s="10">
        <f t="shared" si="2"/>
        <v>77</v>
      </c>
      <c r="P41" s="10">
        <f t="shared" si="3"/>
        <v>115</v>
      </c>
      <c r="Q41" s="10">
        <f t="shared" si="4"/>
        <v>157</v>
      </c>
      <c r="R41" s="10">
        <f t="shared" si="5"/>
        <v>202</v>
      </c>
      <c r="S41" s="10">
        <f t="shared" si="6"/>
        <v>251</v>
      </c>
      <c r="T41" s="10">
        <f t="shared" si="7"/>
        <v>302</v>
      </c>
      <c r="U41" s="10">
        <f t="shared" si="8"/>
        <v>358</v>
      </c>
      <c r="V41" s="10">
        <f t="shared" si="9"/>
        <v>414</v>
      </c>
      <c r="W41" s="10">
        <f t="shared" si="10"/>
        <v>0</v>
      </c>
      <c r="X41" s="10">
        <f t="shared" si="11"/>
        <v>0</v>
      </c>
      <c r="Y41" s="10">
        <f t="shared" si="12"/>
        <v>0</v>
      </c>
    </row>
    <row r="42" spans="1:25" x14ac:dyDescent="0.2">
      <c r="A42" s="1" t="s">
        <v>51</v>
      </c>
      <c r="B42" s="1">
        <v>97</v>
      </c>
      <c r="C42" s="1">
        <v>142</v>
      </c>
      <c r="D42" s="1">
        <v>190</v>
      </c>
      <c r="E42" s="1">
        <v>242</v>
      </c>
      <c r="F42" s="1">
        <v>294</v>
      </c>
      <c r="G42" s="1">
        <v>350</v>
      </c>
      <c r="H42" s="1">
        <v>409</v>
      </c>
      <c r="I42" s="1">
        <v>472</v>
      </c>
      <c r="J42" s="1">
        <v>0</v>
      </c>
      <c r="K42" s="1">
        <v>0</v>
      </c>
      <c r="L42" s="1">
        <v>0</v>
      </c>
      <c r="N42" s="1" t="str">
        <f t="shared" si="1"/>
        <v>7520K76-139-12</v>
      </c>
      <c r="O42" s="10">
        <f t="shared" si="2"/>
        <v>97</v>
      </c>
      <c r="P42" s="10">
        <f t="shared" si="3"/>
        <v>142</v>
      </c>
      <c r="Q42" s="10">
        <f t="shared" si="4"/>
        <v>190</v>
      </c>
      <c r="R42" s="10">
        <f t="shared" si="5"/>
        <v>242</v>
      </c>
      <c r="S42" s="10">
        <f t="shared" si="6"/>
        <v>294</v>
      </c>
      <c r="T42" s="10">
        <f t="shared" si="7"/>
        <v>350</v>
      </c>
      <c r="U42" s="10">
        <f t="shared" si="8"/>
        <v>409</v>
      </c>
      <c r="V42" s="10">
        <f t="shared" si="9"/>
        <v>472</v>
      </c>
      <c r="W42" s="10">
        <f t="shared" si="10"/>
        <v>0</v>
      </c>
      <c r="X42" s="10">
        <f t="shared" si="11"/>
        <v>0</v>
      </c>
      <c r="Y42" s="10">
        <f t="shared" si="12"/>
        <v>0</v>
      </c>
    </row>
    <row r="43" spans="1:25" x14ac:dyDescent="0.2">
      <c r="A43" s="1" t="s">
        <v>52</v>
      </c>
      <c r="B43" s="1">
        <v>144</v>
      </c>
      <c r="C43" s="1">
        <v>200</v>
      </c>
      <c r="D43" s="1">
        <v>258</v>
      </c>
      <c r="E43" s="1">
        <v>316</v>
      </c>
      <c r="F43" s="1">
        <v>374</v>
      </c>
      <c r="G43" s="1">
        <v>436</v>
      </c>
      <c r="H43" s="1">
        <v>500</v>
      </c>
      <c r="I43" s="1">
        <v>561</v>
      </c>
      <c r="J43" s="1">
        <v>0</v>
      </c>
      <c r="K43" s="1">
        <v>0</v>
      </c>
      <c r="L43" s="1">
        <v>0</v>
      </c>
      <c r="N43" s="1" t="str">
        <f t="shared" si="1"/>
        <v>7520K101-164-12</v>
      </c>
      <c r="O43" s="10">
        <f t="shared" si="2"/>
        <v>144</v>
      </c>
      <c r="P43" s="10">
        <f t="shared" si="3"/>
        <v>200</v>
      </c>
      <c r="Q43" s="10">
        <f t="shared" si="4"/>
        <v>258</v>
      </c>
      <c r="R43" s="10">
        <f t="shared" si="5"/>
        <v>316</v>
      </c>
      <c r="S43" s="10">
        <f t="shared" si="6"/>
        <v>374</v>
      </c>
      <c r="T43" s="10">
        <f t="shared" si="7"/>
        <v>436</v>
      </c>
      <c r="U43" s="10">
        <f t="shared" si="8"/>
        <v>500</v>
      </c>
      <c r="V43" s="10">
        <f t="shared" si="9"/>
        <v>561</v>
      </c>
      <c r="W43" s="10">
        <f t="shared" si="10"/>
        <v>0</v>
      </c>
      <c r="X43" s="10">
        <f t="shared" si="11"/>
        <v>0</v>
      </c>
      <c r="Y43" s="10">
        <f t="shared" si="12"/>
        <v>0</v>
      </c>
    </row>
    <row r="44" spans="1:25" x14ac:dyDescent="0.2">
      <c r="A44" s="1" t="s">
        <v>53</v>
      </c>
      <c r="B44" s="1">
        <v>67</v>
      </c>
      <c r="C44" s="1">
        <v>92</v>
      </c>
      <c r="D44" s="1">
        <v>118</v>
      </c>
      <c r="E44" s="1">
        <v>145</v>
      </c>
      <c r="F44" s="1">
        <v>173</v>
      </c>
      <c r="G44" s="1">
        <v>201</v>
      </c>
      <c r="H44" s="1">
        <v>229</v>
      </c>
      <c r="I44" s="1">
        <v>0</v>
      </c>
      <c r="J44" s="1">
        <v>0</v>
      </c>
      <c r="K44" s="1">
        <v>0</v>
      </c>
      <c r="L44" s="1">
        <v>0</v>
      </c>
      <c r="N44" s="1" t="str">
        <f t="shared" si="1"/>
        <v>7020K33-73-08</v>
      </c>
      <c r="O44" s="10">
        <f t="shared" si="2"/>
        <v>67</v>
      </c>
      <c r="P44" s="10">
        <f t="shared" si="3"/>
        <v>92</v>
      </c>
      <c r="Q44" s="10">
        <f t="shared" si="4"/>
        <v>118</v>
      </c>
      <c r="R44" s="10">
        <f t="shared" si="5"/>
        <v>145</v>
      </c>
      <c r="S44" s="10">
        <f t="shared" si="6"/>
        <v>173</v>
      </c>
      <c r="T44" s="10">
        <f t="shared" si="7"/>
        <v>201</v>
      </c>
      <c r="U44" s="10">
        <f t="shared" si="8"/>
        <v>229</v>
      </c>
      <c r="V44" s="10">
        <f t="shared" si="9"/>
        <v>0</v>
      </c>
      <c r="W44" s="10">
        <f t="shared" si="10"/>
        <v>0</v>
      </c>
      <c r="X44" s="10">
        <f t="shared" si="11"/>
        <v>0</v>
      </c>
      <c r="Y44" s="10">
        <f t="shared" si="12"/>
        <v>0</v>
      </c>
    </row>
    <row r="45" spans="1:25" x14ac:dyDescent="0.2">
      <c r="A45" s="1" t="s">
        <v>54</v>
      </c>
      <c r="B45" s="1">
        <v>82</v>
      </c>
      <c r="C45" s="1">
        <v>111</v>
      </c>
      <c r="D45" s="1">
        <v>139</v>
      </c>
      <c r="E45" s="1">
        <v>168</v>
      </c>
      <c r="F45" s="1">
        <v>196</v>
      </c>
      <c r="G45" s="1">
        <v>226</v>
      </c>
      <c r="H45" s="1">
        <v>255</v>
      </c>
      <c r="I45" s="1">
        <v>0</v>
      </c>
      <c r="J45" s="1">
        <v>0</v>
      </c>
      <c r="K45" s="1">
        <v>0</v>
      </c>
      <c r="L45" s="1">
        <v>0</v>
      </c>
      <c r="N45" s="1" t="str">
        <f t="shared" si="1"/>
        <v>7020K33-83-10</v>
      </c>
      <c r="O45" s="10">
        <f t="shared" si="2"/>
        <v>82</v>
      </c>
      <c r="P45" s="10">
        <f t="shared" si="3"/>
        <v>111</v>
      </c>
      <c r="Q45" s="10">
        <f t="shared" si="4"/>
        <v>139</v>
      </c>
      <c r="R45" s="10">
        <f t="shared" si="5"/>
        <v>168</v>
      </c>
      <c r="S45" s="10">
        <f t="shared" si="6"/>
        <v>196</v>
      </c>
      <c r="T45" s="10">
        <f t="shared" si="7"/>
        <v>226</v>
      </c>
      <c r="U45" s="10">
        <f t="shared" si="8"/>
        <v>255</v>
      </c>
      <c r="V45" s="10">
        <f t="shared" si="9"/>
        <v>0</v>
      </c>
      <c r="W45" s="10">
        <f t="shared" si="10"/>
        <v>0</v>
      </c>
      <c r="X45" s="10">
        <f t="shared" si="11"/>
        <v>0</v>
      </c>
      <c r="Y45" s="10">
        <f t="shared" si="12"/>
        <v>0</v>
      </c>
    </row>
    <row r="46" spans="1:25" x14ac:dyDescent="0.2">
      <c r="A46" s="1" t="s">
        <v>55</v>
      </c>
      <c r="B46" s="1">
        <v>60</v>
      </c>
      <c r="C46" s="1">
        <v>90</v>
      </c>
      <c r="D46" s="1">
        <v>123</v>
      </c>
      <c r="E46" s="1">
        <v>158</v>
      </c>
      <c r="F46" s="1">
        <v>194</v>
      </c>
      <c r="G46" s="1">
        <v>234</v>
      </c>
      <c r="H46" s="1">
        <v>276</v>
      </c>
      <c r="I46" s="1">
        <v>0</v>
      </c>
      <c r="J46" s="1">
        <v>0</v>
      </c>
      <c r="K46" s="1">
        <v>0</v>
      </c>
      <c r="L46" s="1">
        <v>0</v>
      </c>
      <c r="N46" s="1" t="str">
        <f t="shared" si="1"/>
        <v>7020K42-92-10</v>
      </c>
      <c r="O46" s="10">
        <f t="shared" si="2"/>
        <v>60</v>
      </c>
      <c r="P46" s="10">
        <f t="shared" si="3"/>
        <v>90</v>
      </c>
      <c r="Q46" s="10">
        <f t="shared" si="4"/>
        <v>123</v>
      </c>
      <c r="R46" s="10">
        <f t="shared" si="5"/>
        <v>158</v>
      </c>
      <c r="S46" s="10">
        <f t="shared" si="6"/>
        <v>194</v>
      </c>
      <c r="T46" s="10">
        <f t="shared" si="7"/>
        <v>234</v>
      </c>
      <c r="U46" s="10">
        <f t="shared" si="8"/>
        <v>276</v>
      </c>
      <c r="V46" s="10">
        <f t="shared" si="9"/>
        <v>0</v>
      </c>
      <c r="W46" s="10">
        <f t="shared" si="10"/>
        <v>0</v>
      </c>
      <c r="X46" s="10">
        <f t="shared" si="11"/>
        <v>0</v>
      </c>
      <c r="Y46" s="10">
        <f t="shared" si="12"/>
        <v>0</v>
      </c>
    </row>
    <row r="47" spans="1:25" x14ac:dyDescent="0.2">
      <c r="A47" s="1" t="s">
        <v>56</v>
      </c>
      <c r="B47" s="1">
        <v>52</v>
      </c>
      <c r="C47" s="1">
        <v>83</v>
      </c>
      <c r="D47" s="1">
        <v>119</v>
      </c>
      <c r="E47" s="1">
        <v>159</v>
      </c>
      <c r="F47" s="1">
        <v>205</v>
      </c>
      <c r="G47" s="1">
        <v>253</v>
      </c>
      <c r="H47" s="1">
        <v>307</v>
      </c>
      <c r="I47" s="1">
        <v>0</v>
      </c>
      <c r="J47" s="1">
        <v>0</v>
      </c>
      <c r="K47" s="1">
        <v>0</v>
      </c>
      <c r="L47" s="1">
        <v>0</v>
      </c>
      <c r="N47" s="1" t="str">
        <f t="shared" si="1"/>
        <v>7020K48-98-10</v>
      </c>
      <c r="O47" s="10">
        <f t="shared" si="2"/>
        <v>52</v>
      </c>
      <c r="P47" s="10">
        <f t="shared" si="3"/>
        <v>83</v>
      </c>
      <c r="Q47" s="10">
        <f t="shared" si="4"/>
        <v>119</v>
      </c>
      <c r="R47" s="10">
        <f t="shared" si="5"/>
        <v>159</v>
      </c>
      <c r="S47" s="10">
        <f t="shared" si="6"/>
        <v>205</v>
      </c>
      <c r="T47" s="10">
        <f t="shared" si="7"/>
        <v>253</v>
      </c>
      <c r="U47" s="10">
        <f t="shared" si="8"/>
        <v>307</v>
      </c>
      <c r="V47" s="10">
        <f t="shared" si="9"/>
        <v>0</v>
      </c>
      <c r="W47" s="10">
        <f t="shared" si="10"/>
        <v>0</v>
      </c>
      <c r="X47" s="10">
        <f t="shared" si="11"/>
        <v>0</v>
      </c>
      <c r="Y47" s="10">
        <f t="shared" si="12"/>
        <v>0</v>
      </c>
    </row>
    <row r="48" spans="1:25" x14ac:dyDescent="0.2">
      <c r="A48" s="1" t="s">
        <v>57</v>
      </c>
      <c r="B48" s="1">
        <v>60</v>
      </c>
      <c r="C48" s="1">
        <v>92</v>
      </c>
      <c r="D48" s="1">
        <v>129</v>
      </c>
      <c r="E48" s="1">
        <v>169</v>
      </c>
      <c r="F48" s="1">
        <v>212</v>
      </c>
      <c r="G48" s="1">
        <v>260</v>
      </c>
      <c r="H48" s="1">
        <v>311</v>
      </c>
      <c r="I48" s="1">
        <v>0</v>
      </c>
      <c r="J48" s="1">
        <v>0</v>
      </c>
      <c r="K48" s="1">
        <v>0</v>
      </c>
      <c r="L48" s="1">
        <v>0</v>
      </c>
      <c r="N48" s="1" t="str">
        <f t="shared" si="1"/>
        <v>7020K60-110-10</v>
      </c>
      <c r="O48" s="10">
        <f t="shared" si="2"/>
        <v>60</v>
      </c>
      <c r="P48" s="10">
        <f t="shared" si="3"/>
        <v>92</v>
      </c>
      <c r="Q48" s="10">
        <f t="shared" si="4"/>
        <v>129</v>
      </c>
      <c r="R48" s="10">
        <f t="shared" si="5"/>
        <v>169</v>
      </c>
      <c r="S48" s="10">
        <f t="shared" si="6"/>
        <v>212</v>
      </c>
      <c r="T48" s="10">
        <f t="shared" si="7"/>
        <v>260</v>
      </c>
      <c r="U48" s="10">
        <f t="shared" si="8"/>
        <v>311</v>
      </c>
      <c r="V48" s="10">
        <f t="shared" si="9"/>
        <v>0</v>
      </c>
      <c r="W48" s="10">
        <f t="shared" si="10"/>
        <v>0</v>
      </c>
      <c r="X48" s="10">
        <f t="shared" si="11"/>
        <v>0</v>
      </c>
      <c r="Y48" s="10">
        <f t="shared" si="12"/>
        <v>0</v>
      </c>
    </row>
    <row r="49" spans="1:25" x14ac:dyDescent="0.2">
      <c r="A49" s="1" t="s">
        <v>58</v>
      </c>
      <c r="B49" s="1">
        <v>74</v>
      </c>
      <c r="C49" s="1">
        <v>113</v>
      </c>
      <c r="D49" s="1">
        <v>155</v>
      </c>
      <c r="E49" s="1">
        <v>200</v>
      </c>
      <c r="F49" s="1">
        <v>248</v>
      </c>
      <c r="G49" s="1">
        <v>302</v>
      </c>
      <c r="H49" s="1">
        <v>356</v>
      </c>
      <c r="I49" s="1">
        <v>0</v>
      </c>
      <c r="J49" s="1">
        <v>0</v>
      </c>
      <c r="K49" s="1">
        <v>0</v>
      </c>
      <c r="L49" s="1">
        <v>0</v>
      </c>
      <c r="N49" s="1" t="str">
        <f t="shared" si="1"/>
        <v>7020K60-123-12</v>
      </c>
      <c r="O49" s="10">
        <f t="shared" si="2"/>
        <v>74</v>
      </c>
      <c r="P49" s="10">
        <f t="shared" si="3"/>
        <v>113</v>
      </c>
      <c r="Q49" s="10">
        <f t="shared" si="4"/>
        <v>155</v>
      </c>
      <c r="R49" s="10">
        <f t="shared" si="5"/>
        <v>200</v>
      </c>
      <c r="S49" s="10">
        <f t="shared" si="6"/>
        <v>248</v>
      </c>
      <c r="T49" s="10">
        <f t="shared" si="7"/>
        <v>302</v>
      </c>
      <c r="U49" s="10">
        <f t="shared" si="8"/>
        <v>356</v>
      </c>
      <c r="V49" s="10">
        <f t="shared" si="9"/>
        <v>0</v>
      </c>
      <c r="W49" s="10">
        <f t="shared" si="10"/>
        <v>0</v>
      </c>
      <c r="X49" s="10">
        <f t="shared" si="11"/>
        <v>0</v>
      </c>
      <c r="Y49" s="10">
        <f t="shared" si="12"/>
        <v>0</v>
      </c>
    </row>
    <row r="50" spans="1:25" x14ac:dyDescent="0.2">
      <c r="A50" s="1" t="s">
        <v>59</v>
      </c>
      <c r="B50" s="1">
        <v>94</v>
      </c>
      <c r="C50" s="1">
        <v>138</v>
      </c>
      <c r="D50" s="1">
        <v>186</v>
      </c>
      <c r="E50" s="1">
        <v>235</v>
      </c>
      <c r="F50" s="1">
        <v>290</v>
      </c>
      <c r="G50" s="1">
        <v>345</v>
      </c>
      <c r="H50" s="1">
        <v>403</v>
      </c>
      <c r="I50" s="1">
        <v>0</v>
      </c>
      <c r="J50" s="1">
        <v>0</v>
      </c>
      <c r="K50" s="1">
        <v>0</v>
      </c>
      <c r="L50" s="1">
        <v>0</v>
      </c>
      <c r="N50" s="1" t="str">
        <f t="shared" si="1"/>
        <v>7020K76-139-12</v>
      </c>
      <c r="O50" s="10">
        <f t="shared" si="2"/>
        <v>94</v>
      </c>
      <c r="P50" s="10">
        <f t="shared" si="3"/>
        <v>138</v>
      </c>
      <c r="Q50" s="10">
        <f t="shared" si="4"/>
        <v>186</v>
      </c>
      <c r="R50" s="10">
        <f t="shared" si="5"/>
        <v>235</v>
      </c>
      <c r="S50" s="10">
        <f t="shared" si="6"/>
        <v>290</v>
      </c>
      <c r="T50" s="10">
        <f t="shared" si="7"/>
        <v>345</v>
      </c>
      <c r="U50" s="10">
        <f t="shared" si="8"/>
        <v>403</v>
      </c>
      <c r="V50" s="10">
        <f t="shared" si="9"/>
        <v>0</v>
      </c>
      <c r="W50" s="10">
        <f t="shared" si="10"/>
        <v>0</v>
      </c>
      <c r="X50" s="10">
        <f t="shared" si="11"/>
        <v>0</v>
      </c>
      <c r="Y50" s="10">
        <f t="shared" si="12"/>
        <v>0</v>
      </c>
    </row>
    <row r="51" spans="1:25" x14ac:dyDescent="0.2">
      <c r="A51" s="1" t="s">
        <v>60</v>
      </c>
      <c r="B51" s="1">
        <v>136</v>
      </c>
      <c r="C51" s="1">
        <v>190</v>
      </c>
      <c r="D51" s="1">
        <v>246</v>
      </c>
      <c r="E51" s="1">
        <v>302</v>
      </c>
      <c r="F51" s="1">
        <v>360</v>
      </c>
      <c r="G51" s="1">
        <v>420</v>
      </c>
      <c r="H51" s="1">
        <v>482</v>
      </c>
      <c r="I51" s="1">
        <v>0</v>
      </c>
      <c r="J51" s="1">
        <v>0</v>
      </c>
      <c r="K51" s="1">
        <v>0</v>
      </c>
      <c r="L51" s="1">
        <v>0</v>
      </c>
      <c r="N51" s="1" t="str">
        <f t="shared" si="1"/>
        <v>7020K101-164-12</v>
      </c>
      <c r="O51" s="10">
        <f t="shared" si="2"/>
        <v>136</v>
      </c>
      <c r="P51" s="10">
        <f t="shared" si="3"/>
        <v>190</v>
      </c>
      <c r="Q51" s="10">
        <f t="shared" si="4"/>
        <v>246</v>
      </c>
      <c r="R51" s="10">
        <f t="shared" si="5"/>
        <v>302</v>
      </c>
      <c r="S51" s="10">
        <f t="shared" si="6"/>
        <v>360</v>
      </c>
      <c r="T51" s="10">
        <f t="shared" si="7"/>
        <v>420</v>
      </c>
      <c r="U51" s="10">
        <f t="shared" si="8"/>
        <v>482</v>
      </c>
      <c r="V51" s="10">
        <f t="shared" si="9"/>
        <v>0</v>
      </c>
      <c r="W51" s="10">
        <f t="shared" si="10"/>
        <v>0</v>
      </c>
      <c r="X51" s="10">
        <f t="shared" si="11"/>
        <v>0</v>
      </c>
      <c r="Y51" s="10">
        <f t="shared" si="12"/>
        <v>0</v>
      </c>
    </row>
    <row r="52" spans="1:25" x14ac:dyDescent="0.2">
      <c r="A52" s="1" t="s">
        <v>61</v>
      </c>
      <c r="B52" s="1">
        <v>63</v>
      </c>
      <c r="C52" s="1">
        <v>88</v>
      </c>
      <c r="D52" s="1">
        <v>114</v>
      </c>
      <c r="E52" s="1">
        <v>140</v>
      </c>
      <c r="F52" s="1">
        <v>166</v>
      </c>
      <c r="G52" s="1">
        <v>194</v>
      </c>
      <c r="H52" s="1">
        <v>0</v>
      </c>
      <c r="I52" s="1">
        <v>0</v>
      </c>
      <c r="J52" s="1">
        <v>0</v>
      </c>
      <c r="K52" s="1">
        <v>0</v>
      </c>
      <c r="L52" s="1">
        <v>0</v>
      </c>
      <c r="N52" s="1" t="str">
        <f t="shared" si="1"/>
        <v>6520K33-73-08</v>
      </c>
      <c r="O52" s="10">
        <f t="shared" si="2"/>
        <v>63</v>
      </c>
      <c r="P52" s="10">
        <f t="shared" si="3"/>
        <v>88</v>
      </c>
      <c r="Q52" s="10">
        <f t="shared" si="4"/>
        <v>114</v>
      </c>
      <c r="R52" s="10">
        <f t="shared" si="5"/>
        <v>140</v>
      </c>
      <c r="S52" s="10">
        <f t="shared" si="6"/>
        <v>166</v>
      </c>
      <c r="T52" s="10">
        <f t="shared" si="7"/>
        <v>194</v>
      </c>
      <c r="U52" s="10">
        <f t="shared" si="8"/>
        <v>0</v>
      </c>
      <c r="V52" s="10">
        <f t="shared" si="9"/>
        <v>0</v>
      </c>
      <c r="W52" s="10">
        <f t="shared" si="10"/>
        <v>0</v>
      </c>
      <c r="X52" s="10">
        <f t="shared" si="11"/>
        <v>0</v>
      </c>
      <c r="Y52" s="10">
        <f t="shared" si="12"/>
        <v>0</v>
      </c>
    </row>
    <row r="53" spans="1:25" x14ac:dyDescent="0.2">
      <c r="A53" s="1" t="s">
        <v>62</v>
      </c>
      <c r="B53" s="1">
        <v>77</v>
      </c>
      <c r="C53" s="1">
        <v>105</v>
      </c>
      <c r="D53" s="1">
        <v>132</v>
      </c>
      <c r="E53" s="1">
        <v>160</v>
      </c>
      <c r="F53" s="1">
        <v>188</v>
      </c>
      <c r="G53" s="1">
        <v>216</v>
      </c>
      <c r="H53" s="1">
        <v>0</v>
      </c>
      <c r="I53" s="1">
        <v>0</v>
      </c>
      <c r="J53" s="1">
        <v>0</v>
      </c>
      <c r="K53" s="1">
        <v>0</v>
      </c>
      <c r="L53" s="1">
        <v>0</v>
      </c>
      <c r="N53" s="1" t="str">
        <f t="shared" si="1"/>
        <v>6520K33-83-10</v>
      </c>
      <c r="O53" s="10">
        <f t="shared" si="2"/>
        <v>77</v>
      </c>
      <c r="P53" s="10">
        <f t="shared" si="3"/>
        <v>105</v>
      </c>
      <c r="Q53" s="10">
        <f t="shared" si="4"/>
        <v>132</v>
      </c>
      <c r="R53" s="10">
        <f t="shared" si="5"/>
        <v>160</v>
      </c>
      <c r="S53" s="10">
        <f t="shared" si="6"/>
        <v>188</v>
      </c>
      <c r="T53" s="10">
        <f t="shared" si="7"/>
        <v>216</v>
      </c>
      <c r="U53" s="10">
        <f t="shared" si="8"/>
        <v>0</v>
      </c>
      <c r="V53" s="10">
        <f t="shared" si="9"/>
        <v>0</v>
      </c>
      <c r="W53" s="10">
        <f t="shared" si="10"/>
        <v>0</v>
      </c>
      <c r="X53" s="10">
        <f t="shared" si="11"/>
        <v>0</v>
      </c>
      <c r="Y53" s="10">
        <f t="shared" si="12"/>
        <v>0</v>
      </c>
    </row>
    <row r="54" spans="1:25" x14ac:dyDescent="0.2">
      <c r="A54" s="1" t="s">
        <v>63</v>
      </c>
      <c r="B54" s="1">
        <v>59</v>
      </c>
      <c r="C54" s="1">
        <v>88</v>
      </c>
      <c r="D54" s="1">
        <v>121</v>
      </c>
      <c r="E54" s="1">
        <v>156</v>
      </c>
      <c r="F54" s="1">
        <v>193</v>
      </c>
      <c r="G54" s="1">
        <v>234</v>
      </c>
      <c r="H54" s="1">
        <v>0</v>
      </c>
      <c r="I54" s="1">
        <v>0</v>
      </c>
      <c r="J54" s="1">
        <v>0</v>
      </c>
      <c r="K54" s="1">
        <v>0</v>
      </c>
      <c r="L54" s="1">
        <v>0</v>
      </c>
      <c r="N54" s="1" t="str">
        <f t="shared" si="1"/>
        <v>6520K42-92-10</v>
      </c>
      <c r="O54" s="10">
        <f t="shared" si="2"/>
        <v>59</v>
      </c>
      <c r="P54" s="10">
        <f t="shared" si="3"/>
        <v>88</v>
      </c>
      <c r="Q54" s="10">
        <f t="shared" si="4"/>
        <v>121</v>
      </c>
      <c r="R54" s="10">
        <f t="shared" si="5"/>
        <v>156</v>
      </c>
      <c r="S54" s="10">
        <f t="shared" si="6"/>
        <v>193</v>
      </c>
      <c r="T54" s="10">
        <f t="shared" si="7"/>
        <v>234</v>
      </c>
      <c r="U54" s="10">
        <f t="shared" si="8"/>
        <v>0</v>
      </c>
      <c r="V54" s="10">
        <f t="shared" si="9"/>
        <v>0</v>
      </c>
      <c r="W54" s="10">
        <f t="shared" si="10"/>
        <v>0</v>
      </c>
      <c r="X54" s="10">
        <f t="shared" si="11"/>
        <v>0</v>
      </c>
      <c r="Y54" s="10">
        <f t="shared" si="12"/>
        <v>0</v>
      </c>
    </row>
    <row r="55" spans="1:25" x14ac:dyDescent="0.2">
      <c r="A55" s="1" t="s">
        <v>64</v>
      </c>
      <c r="B55" s="1">
        <v>51</v>
      </c>
      <c r="C55" s="1">
        <v>83</v>
      </c>
      <c r="D55" s="1">
        <v>119</v>
      </c>
      <c r="E55" s="1">
        <v>161</v>
      </c>
      <c r="F55" s="1">
        <v>207</v>
      </c>
      <c r="G55" s="1">
        <v>258</v>
      </c>
      <c r="H55" s="1">
        <v>0</v>
      </c>
      <c r="I55" s="1">
        <v>0</v>
      </c>
      <c r="J55" s="1">
        <v>0</v>
      </c>
      <c r="K55" s="1">
        <v>0</v>
      </c>
      <c r="L55" s="1">
        <v>0</v>
      </c>
      <c r="N55" s="1" t="str">
        <f t="shared" si="1"/>
        <v>6520K48-98-10</v>
      </c>
      <c r="O55" s="10">
        <f t="shared" si="2"/>
        <v>51</v>
      </c>
      <c r="P55" s="10">
        <f t="shared" si="3"/>
        <v>83</v>
      </c>
      <c r="Q55" s="10">
        <f t="shared" si="4"/>
        <v>119</v>
      </c>
      <c r="R55" s="10">
        <f t="shared" si="5"/>
        <v>161</v>
      </c>
      <c r="S55" s="10">
        <f t="shared" si="6"/>
        <v>207</v>
      </c>
      <c r="T55" s="10">
        <f t="shared" si="7"/>
        <v>258</v>
      </c>
      <c r="U55" s="10">
        <f t="shared" si="8"/>
        <v>0</v>
      </c>
      <c r="V55" s="10">
        <f t="shared" si="9"/>
        <v>0</v>
      </c>
      <c r="W55" s="10">
        <f t="shared" si="10"/>
        <v>0</v>
      </c>
      <c r="X55" s="10">
        <f t="shared" si="11"/>
        <v>0</v>
      </c>
      <c r="Y55" s="10">
        <f t="shared" si="12"/>
        <v>0</v>
      </c>
    </row>
    <row r="56" spans="1:25" x14ac:dyDescent="0.2">
      <c r="A56" s="1" t="s">
        <v>65</v>
      </c>
      <c r="B56" s="1">
        <v>58</v>
      </c>
      <c r="C56" s="1">
        <v>91</v>
      </c>
      <c r="D56" s="1">
        <v>128</v>
      </c>
      <c r="E56" s="1">
        <v>168</v>
      </c>
      <c r="F56" s="1">
        <v>212</v>
      </c>
      <c r="G56" s="1">
        <v>260</v>
      </c>
      <c r="H56" s="1">
        <v>0</v>
      </c>
      <c r="I56" s="1">
        <v>0</v>
      </c>
      <c r="J56" s="1">
        <v>0</v>
      </c>
      <c r="K56" s="1">
        <v>0</v>
      </c>
      <c r="L56" s="1">
        <v>0</v>
      </c>
      <c r="N56" s="1" t="str">
        <f t="shared" si="1"/>
        <v>6520K60-110-10</v>
      </c>
      <c r="O56" s="10">
        <f t="shared" si="2"/>
        <v>58</v>
      </c>
      <c r="P56" s="10">
        <f t="shared" si="3"/>
        <v>91</v>
      </c>
      <c r="Q56" s="10">
        <f t="shared" si="4"/>
        <v>128</v>
      </c>
      <c r="R56" s="10">
        <f t="shared" si="5"/>
        <v>168</v>
      </c>
      <c r="S56" s="10">
        <f t="shared" si="6"/>
        <v>212</v>
      </c>
      <c r="T56" s="10">
        <f t="shared" si="7"/>
        <v>260</v>
      </c>
      <c r="U56" s="10">
        <f t="shared" si="8"/>
        <v>0</v>
      </c>
      <c r="V56" s="10">
        <f t="shared" si="9"/>
        <v>0</v>
      </c>
      <c r="W56" s="10">
        <f t="shared" si="10"/>
        <v>0</v>
      </c>
      <c r="X56" s="10">
        <f t="shared" si="11"/>
        <v>0</v>
      </c>
      <c r="Y56" s="10">
        <f t="shared" si="12"/>
        <v>0</v>
      </c>
    </row>
    <row r="57" spans="1:25" x14ac:dyDescent="0.2">
      <c r="A57" s="1" t="s">
        <v>66</v>
      </c>
      <c r="B57" s="1">
        <v>72</v>
      </c>
      <c r="C57" s="1">
        <v>110</v>
      </c>
      <c r="D57" s="1">
        <v>153</v>
      </c>
      <c r="E57" s="1">
        <v>198</v>
      </c>
      <c r="F57" s="1">
        <v>247</v>
      </c>
      <c r="G57" s="1">
        <v>300</v>
      </c>
      <c r="H57" s="1">
        <v>0</v>
      </c>
      <c r="I57" s="1">
        <v>0</v>
      </c>
      <c r="J57" s="1">
        <v>0</v>
      </c>
      <c r="K57" s="1">
        <v>0</v>
      </c>
      <c r="L57" s="1">
        <v>0</v>
      </c>
      <c r="N57" s="1" t="str">
        <f t="shared" si="1"/>
        <v>6520K60-123-12</v>
      </c>
      <c r="O57" s="10">
        <f t="shared" si="2"/>
        <v>72</v>
      </c>
      <c r="P57" s="10">
        <f t="shared" si="3"/>
        <v>110</v>
      </c>
      <c r="Q57" s="10">
        <f t="shared" si="4"/>
        <v>153</v>
      </c>
      <c r="R57" s="10">
        <f t="shared" si="5"/>
        <v>198</v>
      </c>
      <c r="S57" s="10">
        <f t="shared" si="6"/>
        <v>247</v>
      </c>
      <c r="T57" s="10">
        <f t="shared" si="7"/>
        <v>300</v>
      </c>
      <c r="U57" s="10">
        <f t="shared" si="8"/>
        <v>0</v>
      </c>
      <c r="V57" s="10">
        <f t="shared" si="9"/>
        <v>0</v>
      </c>
      <c r="W57" s="10">
        <f t="shared" si="10"/>
        <v>0</v>
      </c>
      <c r="X57" s="10">
        <f t="shared" si="11"/>
        <v>0</v>
      </c>
      <c r="Y57" s="10">
        <f t="shared" si="12"/>
        <v>0</v>
      </c>
    </row>
    <row r="58" spans="1:25" x14ac:dyDescent="0.2">
      <c r="A58" s="1" t="s">
        <v>67</v>
      </c>
      <c r="B58" s="1">
        <v>90</v>
      </c>
      <c r="C58" s="1">
        <v>134</v>
      </c>
      <c r="D58" s="1">
        <v>180</v>
      </c>
      <c r="E58" s="1">
        <v>230</v>
      </c>
      <c r="F58" s="1">
        <v>284</v>
      </c>
      <c r="G58" s="1">
        <v>341</v>
      </c>
      <c r="H58" s="1">
        <v>0</v>
      </c>
      <c r="I58" s="1">
        <v>0</v>
      </c>
      <c r="J58" s="1">
        <v>0</v>
      </c>
      <c r="K58" s="1">
        <v>0</v>
      </c>
      <c r="L58" s="1">
        <v>0</v>
      </c>
      <c r="N58" s="1" t="str">
        <f t="shared" si="1"/>
        <v>6520K76-139-12</v>
      </c>
      <c r="O58" s="10">
        <f t="shared" si="2"/>
        <v>90</v>
      </c>
      <c r="P58" s="10">
        <f t="shared" si="3"/>
        <v>134</v>
      </c>
      <c r="Q58" s="10">
        <f t="shared" si="4"/>
        <v>180</v>
      </c>
      <c r="R58" s="10">
        <f t="shared" si="5"/>
        <v>230</v>
      </c>
      <c r="S58" s="10">
        <f t="shared" si="6"/>
        <v>284</v>
      </c>
      <c r="T58" s="10">
        <f t="shared" si="7"/>
        <v>341</v>
      </c>
      <c r="U58" s="10">
        <f t="shared" si="8"/>
        <v>0</v>
      </c>
      <c r="V58" s="10">
        <f t="shared" si="9"/>
        <v>0</v>
      </c>
      <c r="W58" s="10">
        <f t="shared" si="10"/>
        <v>0</v>
      </c>
      <c r="X58" s="10">
        <f t="shared" si="11"/>
        <v>0</v>
      </c>
      <c r="Y58" s="10">
        <f t="shared" si="12"/>
        <v>0</v>
      </c>
    </row>
    <row r="59" spans="1:25" x14ac:dyDescent="0.2">
      <c r="A59" s="1" t="s">
        <v>68</v>
      </c>
      <c r="B59" s="1">
        <v>128</v>
      </c>
      <c r="C59" s="1">
        <v>180</v>
      </c>
      <c r="D59" s="1">
        <v>234</v>
      </c>
      <c r="E59" s="1">
        <v>289</v>
      </c>
      <c r="F59" s="1">
        <v>346</v>
      </c>
      <c r="G59" s="1">
        <v>405</v>
      </c>
      <c r="H59" s="1">
        <v>0</v>
      </c>
      <c r="I59" s="1">
        <v>0</v>
      </c>
      <c r="J59" s="1">
        <v>0</v>
      </c>
      <c r="K59" s="1">
        <v>0</v>
      </c>
      <c r="L59" s="1">
        <v>0</v>
      </c>
      <c r="N59" s="1" t="str">
        <f t="shared" si="1"/>
        <v>6520K101-164-12</v>
      </c>
      <c r="O59" s="10">
        <f t="shared" si="2"/>
        <v>128</v>
      </c>
      <c r="P59" s="10">
        <f t="shared" si="3"/>
        <v>180</v>
      </c>
      <c r="Q59" s="10">
        <f t="shared" si="4"/>
        <v>234</v>
      </c>
      <c r="R59" s="10">
        <f t="shared" si="5"/>
        <v>289</v>
      </c>
      <c r="S59" s="10">
        <f t="shared" si="6"/>
        <v>346</v>
      </c>
      <c r="T59" s="10">
        <f t="shared" si="7"/>
        <v>405</v>
      </c>
      <c r="U59" s="10">
        <f t="shared" si="8"/>
        <v>0</v>
      </c>
      <c r="V59" s="10">
        <f t="shared" si="9"/>
        <v>0</v>
      </c>
      <c r="W59" s="10">
        <f t="shared" si="10"/>
        <v>0</v>
      </c>
      <c r="X59" s="10">
        <f t="shared" si="11"/>
        <v>0</v>
      </c>
      <c r="Y59" s="10">
        <f t="shared" si="12"/>
        <v>0</v>
      </c>
    </row>
    <row r="60" spans="1:25" x14ac:dyDescent="0.2">
      <c r="A60" s="1" t="s">
        <v>69</v>
      </c>
      <c r="B60" s="1">
        <v>59</v>
      </c>
      <c r="C60" s="1">
        <v>84</v>
      </c>
      <c r="D60" s="1">
        <v>109</v>
      </c>
      <c r="E60" s="1">
        <v>134</v>
      </c>
      <c r="F60" s="1">
        <v>161</v>
      </c>
      <c r="G60" s="1">
        <v>0</v>
      </c>
      <c r="H60" s="1">
        <v>0</v>
      </c>
      <c r="I60" s="1">
        <v>0</v>
      </c>
      <c r="J60" s="1">
        <v>0</v>
      </c>
      <c r="K60" s="1">
        <v>0</v>
      </c>
      <c r="L60" s="1">
        <v>0</v>
      </c>
      <c r="N60" s="1" t="str">
        <f t="shared" si="1"/>
        <v>6020K33-73-08</v>
      </c>
      <c r="O60" s="10">
        <f t="shared" si="2"/>
        <v>59</v>
      </c>
      <c r="P60" s="10">
        <f t="shared" si="3"/>
        <v>84</v>
      </c>
      <c r="Q60" s="10">
        <f t="shared" si="4"/>
        <v>109</v>
      </c>
      <c r="R60" s="10">
        <f t="shared" si="5"/>
        <v>134</v>
      </c>
      <c r="S60" s="10">
        <f t="shared" si="6"/>
        <v>161</v>
      </c>
      <c r="T60" s="10">
        <f t="shared" si="7"/>
        <v>0</v>
      </c>
      <c r="U60" s="10">
        <f t="shared" si="8"/>
        <v>0</v>
      </c>
      <c r="V60" s="10">
        <f t="shared" si="9"/>
        <v>0</v>
      </c>
      <c r="W60" s="10">
        <f t="shared" si="10"/>
        <v>0</v>
      </c>
      <c r="X60" s="10">
        <f t="shared" si="11"/>
        <v>0</v>
      </c>
      <c r="Y60" s="10">
        <f t="shared" si="12"/>
        <v>0</v>
      </c>
    </row>
    <row r="61" spans="1:25" x14ac:dyDescent="0.2">
      <c r="A61" s="1" t="s">
        <v>70</v>
      </c>
      <c r="B61" s="1">
        <v>72</v>
      </c>
      <c r="C61" s="1">
        <v>99</v>
      </c>
      <c r="D61" s="1">
        <v>125</v>
      </c>
      <c r="E61" s="1">
        <v>153</v>
      </c>
      <c r="F61" s="1">
        <v>179</v>
      </c>
      <c r="G61" s="1">
        <v>0</v>
      </c>
      <c r="H61" s="1">
        <v>0</v>
      </c>
      <c r="I61" s="1">
        <v>0</v>
      </c>
      <c r="J61" s="1">
        <v>0</v>
      </c>
      <c r="K61" s="1">
        <v>0</v>
      </c>
      <c r="L61" s="1">
        <v>0</v>
      </c>
      <c r="N61" s="1" t="str">
        <f t="shared" si="1"/>
        <v>6020K33-83-10</v>
      </c>
      <c r="O61" s="10">
        <f t="shared" si="2"/>
        <v>72</v>
      </c>
      <c r="P61" s="10">
        <f t="shared" si="3"/>
        <v>99</v>
      </c>
      <c r="Q61" s="10">
        <f t="shared" si="4"/>
        <v>125</v>
      </c>
      <c r="R61" s="10">
        <f t="shared" si="5"/>
        <v>153</v>
      </c>
      <c r="S61" s="10">
        <f t="shared" si="6"/>
        <v>179</v>
      </c>
      <c r="T61" s="10">
        <f t="shared" si="7"/>
        <v>0</v>
      </c>
      <c r="U61" s="10">
        <f t="shared" si="8"/>
        <v>0</v>
      </c>
      <c r="V61" s="10">
        <f t="shared" si="9"/>
        <v>0</v>
      </c>
      <c r="W61" s="10">
        <f t="shared" si="10"/>
        <v>0</v>
      </c>
      <c r="X61" s="10">
        <f t="shared" si="11"/>
        <v>0</v>
      </c>
      <c r="Y61" s="10">
        <f t="shared" si="12"/>
        <v>0</v>
      </c>
    </row>
    <row r="62" spans="1:25" x14ac:dyDescent="0.2">
      <c r="A62" s="1" t="s">
        <v>71</v>
      </c>
      <c r="B62" s="1">
        <v>57</v>
      </c>
      <c r="C62" s="1">
        <v>86</v>
      </c>
      <c r="D62" s="1">
        <v>119</v>
      </c>
      <c r="E62" s="1">
        <v>154</v>
      </c>
      <c r="F62" s="1">
        <v>192</v>
      </c>
      <c r="G62" s="1">
        <v>0</v>
      </c>
      <c r="H62" s="1">
        <v>0</v>
      </c>
      <c r="I62" s="1">
        <v>0</v>
      </c>
      <c r="J62" s="1">
        <v>0</v>
      </c>
      <c r="K62" s="1">
        <v>0</v>
      </c>
      <c r="L62" s="1">
        <v>0</v>
      </c>
      <c r="N62" s="1" t="str">
        <f t="shared" si="1"/>
        <v>6020K42-92-10</v>
      </c>
      <c r="O62" s="10">
        <f t="shared" si="2"/>
        <v>57</v>
      </c>
      <c r="P62" s="10">
        <f t="shared" si="3"/>
        <v>86</v>
      </c>
      <c r="Q62" s="10">
        <f t="shared" si="4"/>
        <v>119</v>
      </c>
      <c r="R62" s="10">
        <f t="shared" si="5"/>
        <v>154</v>
      </c>
      <c r="S62" s="10">
        <f t="shared" si="6"/>
        <v>192</v>
      </c>
      <c r="T62" s="10">
        <f t="shared" si="7"/>
        <v>0</v>
      </c>
      <c r="U62" s="10">
        <f t="shared" si="8"/>
        <v>0</v>
      </c>
      <c r="V62" s="10">
        <f t="shared" si="9"/>
        <v>0</v>
      </c>
      <c r="W62" s="10">
        <f t="shared" si="10"/>
        <v>0</v>
      </c>
      <c r="X62" s="10">
        <f t="shared" si="11"/>
        <v>0</v>
      </c>
      <c r="Y62" s="10">
        <f t="shared" si="12"/>
        <v>0</v>
      </c>
    </row>
    <row r="63" spans="1:25" x14ac:dyDescent="0.2">
      <c r="A63" s="1" t="s">
        <v>72</v>
      </c>
      <c r="B63" s="1">
        <v>50</v>
      </c>
      <c r="C63" s="1">
        <v>83</v>
      </c>
      <c r="D63" s="1">
        <v>120</v>
      </c>
      <c r="E63" s="1">
        <v>163</v>
      </c>
      <c r="F63" s="1">
        <v>210</v>
      </c>
      <c r="G63" s="1">
        <v>0</v>
      </c>
      <c r="H63" s="1">
        <v>0</v>
      </c>
      <c r="I63" s="1">
        <v>0</v>
      </c>
      <c r="J63" s="1">
        <v>0</v>
      </c>
      <c r="K63" s="1">
        <v>0</v>
      </c>
      <c r="L63" s="1">
        <v>0</v>
      </c>
      <c r="N63" s="1" t="str">
        <f t="shared" si="1"/>
        <v>6020K48-98-10</v>
      </c>
      <c r="O63" s="10">
        <f t="shared" si="2"/>
        <v>50</v>
      </c>
      <c r="P63" s="10">
        <f t="shared" si="3"/>
        <v>83</v>
      </c>
      <c r="Q63" s="10">
        <f t="shared" si="4"/>
        <v>120</v>
      </c>
      <c r="R63" s="10">
        <f t="shared" si="5"/>
        <v>163</v>
      </c>
      <c r="S63" s="10">
        <f t="shared" si="6"/>
        <v>210</v>
      </c>
      <c r="T63" s="10">
        <f t="shared" si="7"/>
        <v>0</v>
      </c>
      <c r="U63" s="10">
        <f t="shared" si="8"/>
        <v>0</v>
      </c>
      <c r="V63" s="10">
        <f t="shared" si="9"/>
        <v>0</v>
      </c>
      <c r="W63" s="10">
        <f t="shared" si="10"/>
        <v>0</v>
      </c>
      <c r="X63" s="10">
        <f t="shared" si="11"/>
        <v>0</v>
      </c>
      <c r="Y63" s="10">
        <f t="shared" si="12"/>
        <v>0</v>
      </c>
    </row>
    <row r="64" spans="1:25" x14ac:dyDescent="0.2">
      <c r="A64" s="1" t="s">
        <v>73</v>
      </c>
      <c r="B64" s="1">
        <v>57</v>
      </c>
      <c r="C64" s="1">
        <v>90</v>
      </c>
      <c r="D64" s="1">
        <v>127</v>
      </c>
      <c r="E64" s="1">
        <v>168</v>
      </c>
      <c r="F64" s="1">
        <v>213</v>
      </c>
      <c r="G64" s="1">
        <v>0</v>
      </c>
      <c r="H64" s="1">
        <v>0</v>
      </c>
      <c r="I64" s="1">
        <v>0</v>
      </c>
      <c r="J64" s="1">
        <v>0</v>
      </c>
      <c r="K64" s="1">
        <v>0</v>
      </c>
      <c r="L64" s="1">
        <v>0</v>
      </c>
      <c r="N64" s="1" t="str">
        <f t="shared" si="1"/>
        <v>6020K60-110-10</v>
      </c>
      <c r="O64" s="10">
        <f t="shared" si="2"/>
        <v>57</v>
      </c>
      <c r="P64" s="10">
        <f t="shared" si="3"/>
        <v>90</v>
      </c>
      <c r="Q64" s="10">
        <f t="shared" si="4"/>
        <v>127</v>
      </c>
      <c r="R64" s="10">
        <f t="shared" si="5"/>
        <v>168</v>
      </c>
      <c r="S64" s="10">
        <f t="shared" si="6"/>
        <v>213</v>
      </c>
      <c r="T64" s="10">
        <f t="shared" si="7"/>
        <v>0</v>
      </c>
      <c r="U64" s="10">
        <f t="shared" si="8"/>
        <v>0</v>
      </c>
      <c r="V64" s="10">
        <f t="shared" si="9"/>
        <v>0</v>
      </c>
      <c r="W64" s="10">
        <f t="shared" si="10"/>
        <v>0</v>
      </c>
      <c r="X64" s="10">
        <f t="shared" si="11"/>
        <v>0</v>
      </c>
      <c r="Y64" s="10">
        <f t="shared" si="12"/>
        <v>0</v>
      </c>
    </row>
    <row r="65" spans="1:25" x14ac:dyDescent="0.2">
      <c r="A65" s="1" t="s">
        <v>74</v>
      </c>
      <c r="B65" s="1">
        <v>70</v>
      </c>
      <c r="C65" s="1">
        <v>108</v>
      </c>
      <c r="D65" s="1">
        <v>150</v>
      </c>
      <c r="E65" s="1">
        <v>196</v>
      </c>
      <c r="F65" s="1">
        <v>247</v>
      </c>
      <c r="G65" s="1">
        <v>0</v>
      </c>
      <c r="H65" s="1">
        <v>0</v>
      </c>
      <c r="I65" s="1">
        <v>0</v>
      </c>
      <c r="J65" s="1">
        <v>0</v>
      </c>
      <c r="K65" s="1">
        <v>0</v>
      </c>
      <c r="L65" s="1">
        <v>0</v>
      </c>
      <c r="N65" s="1" t="str">
        <f t="shared" si="1"/>
        <v>6020K60-123-12</v>
      </c>
      <c r="O65" s="10">
        <f t="shared" si="2"/>
        <v>70</v>
      </c>
      <c r="P65" s="10">
        <f t="shared" si="3"/>
        <v>108</v>
      </c>
      <c r="Q65" s="10">
        <f t="shared" si="4"/>
        <v>150</v>
      </c>
      <c r="R65" s="10">
        <f t="shared" si="5"/>
        <v>196</v>
      </c>
      <c r="S65" s="10">
        <f t="shared" si="6"/>
        <v>247</v>
      </c>
      <c r="T65" s="10">
        <f t="shared" si="7"/>
        <v>0</v>
      </c>
      <c r="U65" s="10">
        <f t="shared" si="8"/>
        <v>0</v>
      </c>
      <c r="V65" s="10">
        <f t="shared" si="9"/>
        <v>0</v>
      </c>
      <c r="W65" s="10">
        <f t="shared" si="10"/>
        <v>0</v>
      </c>
      <c r="X65" s="10">
        <f t="shared" si="11"/>
        <v>0</v>
      </c>
      <c r="Y65" s="10">
        <f t="shared" si="12"/>
        <v>0</v>
      </c>
    </row>
    <row r="66" spans="1:25" x14ac:dyDescent="0.2">
      <c r="A66" s="1" t="s">
        <v>75</v>
      </c>
      <c r="B66" s="1">
        <v>86</v>
      </c>
      <c r="C66" s="1">
        <v>129</v>
      </c>
      <c r="D66" s="1">
        <v>176</v>
      </c>
      <c r="E66" s="1">
        <v>226</v>
      </c>
      <c r="F66" s="1">
        <v>279</v>
      </c>
      <c r="G66" s="1">
        <v>0</v>
      </c>
      <c r="H66" s="1">
        <v>0</v>
      </c>
      <c r="I66" s="1">
        <v>0</v>
      </c>
      <c r="J66" s="1">
        <v>0</v>
      </c>
      <c r="K66" s="1">
        <v>0</v>
      </c>
      <c r="L66" s="1">
        <v>0</v>
      </c>
      <c r="N66" s="1" t="str">
        <f t="shared" si="1"/>
        <v>6020K76-139-12</v>
      </c>
      <c r="O66" s="10">
        <f t="shared" si="2"/>
        <v>86</v>
      </c>
      <c r="P66" s="10">
        <f t="shared" si="3"/>
        <v>129</v>
      </c>
      <c r="Q66" s="10">
        <f t="shared" si="4"/>
        <v>176</v>
      </c>
      <c r="R66" s="10">
        <f t="shared" si="5"/>
        <v>226</v>
      </c>
      <c r="S66" s="10">
        <f t="shared" si="6"/>
        <v>279</v>
      </c>
      <c r="T66" s="10">
        <f t="shared" si="7"/>
        <v>0</v>
      </c>
      <c r="U66" s="10">
        <f t="shared" si="8"/>
        <v>0</v>
      </c>
      <c r="V66" s="10">
        <f t="shared" si="9"/>
        <v>0</v>
      </c>
      <c r="W66" s="10">
        <f t="shared" si="10"/>
        <v>0</v>
      </c>
      <c r="X66" s="10">
        <f t="shared" si="11"/>
        <v>0</v>
      </c>
      <c r="Y66" s="10">
        <f t="shared" si="12"/>
        <v>0</v>
      </c>
    </row>
    <row r="67" spans="1:25" x14ac:dyDescent="0.2">
      <c r="A67" s="1" t="s">
        <v>76</v>
      </c>
      <c r="B67" s="1">
        <v>120</v>
      </c>
      <c r="C67" s="1">
        <v>170</v>
      </c>
      <c r="D67" s="1">
        <v>222</v>
      </c>
      <c r="E67" s="1">
        <v>275</v>
      </c>
      <c r="F67" s="1">
        <v>331</v>
      </c>
      <c r="G67" s="1">
        <v>0</v>
      </c>
      <c r="H67" s="1">
        <v>0</v>
      </c>
      <c r="I67" s="1">
        <v>0</v>
      </c>
      <c r="J67" s="1">
        <v>0</v>
      </c>
      <c r="K67" s="1">
        <v>0</v>
      </c>
      <c r="L67" s="1">
        <v>0</v>
      </c>
      <c r="N67" s="1" t="str">
        <f t="shared" si="1"/>
        <v>6020K101-164-12</v>
      </c>
      <c r="O67" s="10">
        <f t="shared" si="2"/>
        <v>120</v>
      </c>
      <c r="P67" s="10">
        <f t="shared" si="3"/>
        <v>170</v>
      </c>
      <c r="Q67" s="10">
        <f t="shared" si="4"/>
        <v>222</v>
      </c>
      <c r="R67" s="10">
        <f t="shared" si="5"/>
        <v>275</v>
      </c>
      <c r="S67" s="10">
        <f t="shared" si="6"/>
        <v>331</v>
      </c>
      <c r="T67" s="10">
        <f t="shared" si="7"/>
        <v>0</v>
      </c>
      <c r="U67" s="10">
        <f t="shared" si="8"/>
        <v>0</v>
      </c>
      <c r="V67" s="10">
        <f t="shared" si="9"/>
        <v>0</v>
      </c>
      <c r="W67" s="10">
        <f t="shared" si="10"/>
        <v>0</v>
      </c>
      <c r="X67" s="10">
        <f t="shared" si="11"/>
        <v>0</v>
      </c>
      <c r="Y67" s="10">
        <f t="shared" si="12"/>
        <v>0</v>
      </c>
    </row>
    <row r="68" spans="1:25" x14ac:dyDescent="0.2">
      <c r="A68" s="1" t="s">
        <v>77</v>
      </c>
      <c r="B68" s="1">
        <v>56</v>
      </c>
      <c r="C68" s="1">
        <v>79</v>
      </c>
      <c r="D68" s="1">
        <v>103</v>
      </c>
      <c r="E68" s="1">
        <v>129</v>
      </c>
      <c r="F68" s="1">
        <v>0</v>
      </c>
      <c r="G68" s="1">
        <v>0</v>
      </c>
      <c r="H68" s="1">
        <v>0</v>
      </c>
      <c r="I68" s="1">
        <v>0</v>
      </c>
      <c r="J68" s="1">
        <v>0</v>
      </c>
      <c r="K68" s="1">
        <v>0</v>
      </c>
      <c r="L68" s="1">
        <v>0</v>
      </c>
      <c r="N68" s="1" t="str">
        <f t="shared" si="1"/>
        <v>5520K33-73-08</v>
      </c>
      <c r="O68" s="10">
        <f t="shared" si="2"/>
        <v>56</v>
      </c>
      <c r="P68" s="10">
        <f t="shared" si="3"/>
        <v>79</v>
      </c>
      <c r="Q68" s="10">
        <f t="shared" si="4"/>
        <v>103</v>
      </c>
      <c r="R68" s="10">
        <f t="shared" si="5"/>
        <v>129</v>
      </c>
      <c r="S68" s="10">
        <f t="shared" si="6"/>
        <v>0</v>
      </c>
      <c r="T68" s="10">
        <f t="shared" si="7"/>
        <v>0</v>
      </c>
      <c r="U68" s="10">
        <f t="shared" si="8"/>
        <v>0</v>
      </c>
      <c r="V68" s="10">
        <f t="shared" si="9"/>
        <v>0</v>
      </c>
      <c r="W68" s="10">
        <f t="shared" si="10"/>
        <v>0</v>
      </c>
      <c r="X68" s="10">
        <f t="shared" si="11"/>
        <v>0</v>
      </c>
      <c r="Y68" s="10">
        <f t="shared" si="12"/>
        <v>0</v>
      </c>
    </row>
    <row r="69" spans="1:25" x14ac:dyDescent="0.2">
      <c r="A69" s="1" t="s">
        <v>78</v>
      </c>
      <c r="B69" s="1">
        <v>67</v>
      </c>
      <c r="C69" s="1">
        <v>93</v>
      </c>
      <c r="D69" s="1">
        <v>118</v>
      </c>
      <c r="E69" s="1">
        <v>145</v>
      </c>
      <c r="F69" s="1">
        <v>0</v>
      </c>
      <c r="G69" s="1">
        <v>0</v>
      </c>
      <c r="H69" s="1">
        <v>0</v>
      </c>
      <c r="I69" s="1">
        <v>0</v>
      </c>
      <c r="J69" s="1">
        <v>0</v>
      </c>
      <c r="K69" s="1">
        <v>0</v>
      </c>
      <c r="L69" s="1">
        <v>0</v>
      </c>
      <c r="N69" s="1" t="str">
        <f t="shared" si="1"/>
        <v>5520K33-83-10</v>
      </c>
      <c r="O69" s="10">
        <f t="shared" si="2"/>
        <v>67</v>
      </c>
      <c r="P69" s="10">
        <f t="shared" si="3"/>
        <v>93</v>
      </c>
      <c r="Q69" s="10">
        <f t="shared" si="4"/>
        <v>118</v>
      </c>
      <c r="R69" s="10">
        <f t="shared" si="5"/>
        <v>145</v>
      </c>
      <c r="S69" s="10">
        <f t="shared" si="6"/>
        <v>0</v>
      </c>
      <c r="T69" s="10">
        <f t="shared" si="7"/>
        <v>0</v>
      </c>
      <c r="U69" s="10">
        <f t="shared" si="8"/>
        <v>0</v>
      </c>
      <c r="V69" s="10">
        <f t="shared" si="9"/>
        <v>0</v>
      </c>
      <c r="W69" s="10">
        <f t="shared" si="10"/>
        <v>0</v>
      </c>
      <c r="X69" s="10">
        <f t="shared" si="11"/>
        <v>0</v>
      </c>
      <c r="Y69" s="10">
        <f t="shared" si="12"/>
        <v>0</v>
      </c>
    </row>
    <row r="70" spans="1:25" x14ac:dyDescent="0.2">
      <c r="A70" s="1" t="s">
        <v>79</v>
      </c>
      <c r="B70" s="1">
        <v>55</v>
      </c>
      <c r="C70" s="1">
        <v>85</v>
      </c>
      <c r="D70" s="1">
        <v>117</v>
      </c>
      <c r="E70" s="1">
        <v>153</v>
      </c>
      <c r="F70" s="1">
        <v>0</v>
      </c>
      <c r="G70" s="1">
        <v>0</v>
      </c>
      <c r="H70" s="1">
        <v>0</v>
      </c>
      <c r="I70" s="1">
        <v>0</v>
      </c>
      <c r="J70" s="1">
        <v>0</v>
      </c>
      <c r="K70" s="1">
        <v>0</v>
      </c>
      <c r="L70" s="1">
        <v>0</v>
      </c>
      <c r="N70" s="1" t="str">
        <f t="shared" si="1"/>
        <v>5520K42-92-10</v>
      </c>
      <c r="O70" s="10">
        <f t="shared" si="2"/>
        <v>55</v>
      </c>
      <c r="P70" s="10">
        <f t="shared" si="3"/>
        <v>85</v>
      </c>
      <c r="Q70" s="10">
        <f t="shared" si="4"/>
        <v>117</v>
      </c>
      <c r="R70" s="10">
        <f t="shared" si="5"/>
        <v>153</v>
      </c>
      <c r="S70" s="10">
        <f t="shared" si="6"/>
        <v>0</v>
      </c>
      <c r="T70" s="10">
        <f t="shared" si="7"/>
        <v>0</v>
      </c>
      <c r="U70" s="10">
        <f t="shared" si="8"/>
        <v>0</v>
      </c>
      <c r="V70" s="10">
        <f t="shared" si="9"/>
        <v>0</v>
      </c>
      <c r="W70" s="10">
        <f t="shared" si="10"/>
        <v>0</v>
      </c>
      <c r="X70" s="10">
        <f t="shared" si="11"/>
        <v>0</v>
      </c>
      <c r="Y70" s="10">
        <f t="shared" si="12"/>
        <v>0</v>
      </c>
    </row>
    <row r="71" spans="1:25" x14ac:dyDescent="0.2">
      <c r="A71" s="1" t="s">
        <v>80</v>
      </c>
      <c r="B71" s="1">
        <v>50</v>
      </c>
      <c r="C71" s="1">
        <v>83</v>
      </c>
      <c r="D71" s="1">
        <v>121</v>
      </c>
      <c r="E71" s="1">
        <v>165</v>
      </c>
      <c r="F71" s="1">
        <v>0</v>
      </c>
      <c r="G71" s="1">
        <v>0</v>
      </c>
      <c r="H71" s="1">
        <v>0</v>
      </c>
      <c r="I71" s="1">
        <v>0</v>
      </c>
      <c r="J71" s="1">
        <v>0</v>
      </c>
      <c r="K71" s="1">
        <v>0</v>
      </c>
      <c r="L71" s="1">
        <v>0</v>
      </c>
      <c r="N71" s="1" t="str">
        <f t="shared" si="1"/>
        <v>5520K48-98-10</v>
      </c>
      <c r="O71" s="10">
        <f t="shared" si="2"/>
        <v>50</v>
      </c>
      <c r="P71" s="10">
        <f t="shared" si="3"/>
        <v>83</v>
      </c>
      <c r="Q71" s="10">
        <f t="shared" si="4"/>
        <v>121</v>
      </c>
      <c r="R71" s="10">
        <f t="shared" si="5"/>
        <v>165</v>
      </c>
      <c r="S71" s="10">
        <f t="shared" si="6"/>
        <v>0</v>
      </c>
      <c r="T71" s="10">
        <f t="shared" si="7"/>
        <v>0</v>
      </c>
      <c r="U71" s="10">
        <f t="shared" si="8"/>
        <v>0</v>
      </c>
      <c r="V71" s="10">
        <f t="shared" si="9"/>
        <v>0</v>
      </c>
      <c r="W71" s="10">
        <f t="shared" si="10"/>
        <v>0</v>
      </c>
      <c r="X71" s="10">
        <f t="shared" si="11"/>
        <v>0</v>
      </c>
      <c r="Y71" s="10">
        <f t="shared" si="12"/>
        <v>0</v>
      </c>
    </row>
    <row r="72" spans="1:25" x14ac:dyDescent="0.2">
      <c r="A72" s="1" t="s">
        <v>81</v>
      </c>
      <c r="B72" s="1">
        <v>55</v>
      </c>
      <c r="C72" s="1">
        <v>88</v>
      </c>
      <c r="D72" s="1">
        <v>126</v>
      </c>
      <c r="E72" s="1">
        <v>168</v>
      </c>
      <c r="F72" s="1">
        <v>0</v>
      </c>
      <c r="G72" s="1">
        <v>0</v>
      </c>
      <c r="H72" s="1">
        <v>0</v>
      </c>
      <c r="I72" s="1">
        <v>0</v>
      </c>
      <c r="J72" s="1">
        <v>0</v>
      </c>
      <c r="K72" s="1">
        <v>0</v>
      </c>
      <c r="L72" s="1">
        <v>0</v>
      </c>
      <c r="N72" s="1" t="str">
        <f t="shared" si="1"/>
        <v>5520K60-110-10</v>
      </c>
      <c r="O72" s="10">
        <f t="shared" si="2"/>
        <v>55</v>
      </c>
      <c r="P72" s="10">
        <f t="shared" si="3"/>
        <v>88</v>
      </c>
      <c r="Q72" s="10">
        <f t="shared" si="4"/>
        <v>126</v>
      </c>
      <c r="R72" s="10">
        <f t="shared" si="5"/>
        <v>168</v>
      </c>
      <c r="S72" s="10">
        <f t="shared" si="6"/>
        <v>0</v>
      </c>
      <c r="T72" s="10">
        <f t="shared" si="7"/>
        <v>0</v>
      </c>
      <c r="U72" s="10">
        <f t="shared" si="8"/>
        <v>0</v>
      </c>
      <c r="V72" s="10">
        <f t="shared" si="9"/>
        <v>0</v>
      </c>
      <c r="W72" s="10">
        <f t="shared" si="10"/>
        <v>0</v>
      </c>
      <c r="X72" s="10">
        <f t="shared" si="11"/>
        <v>0</v>
      </c>
      <c r="Y72" s="10">
        <f t="shared" si="12"/>
        <v>0</v>
      </c>
    </row>
    <row r="73" spans="1:25" x14ac:dyDescent="0.2">
      <c r="A73" s="1" t="s">
        <v>82</v>
      </c>
      <c r="B73" s="1">
        <v>68</v>
      </c>
      <c r="C73" s="1">
        <v>106</v>
      </c>
      <c r="D73" s="1">
        <v>148</v>
      </c>
      <c r="E73" s="1">
        <v>196</v>
      </c>
      <c r="F73" s="1">
        <v>0</v>
      </c>
      <c r="G73" s="1">
        <v>0</v>
      </c>
      <c r="H73" s="1">
        <v>0</v>
      </c>
      <c r="I73" s="1">
        <v>0</v>
      </c>
      <c r="J73" s="1">
        <v>0</v>
      </c>
      <c r="K73" s="1">
        <v>0</v>
      </c>
      <c r="L73" s="1">
        <v>0</v>
      </c>
      <c r="N73" s="1" t="str">
        <f t="shared" si="1"/>
        <v>5520K60-123-12</v>
      </c>
      <c r="O73" s="10">
        <f t="shared" si="2"/>
        <v>68</v>
      </c>
      <c r="P73" s="10">
        <f t="shared" si="3"/>
        <v>106</v>
      </c>
      <c r="Q73" s="10">
        <f t="shared" si="4"/>
        <v>148</v>
      </c>
      <c r="R73" s="10">
        <f t="shared" si="5"/>
        <v>196</v>
      </c>
      <c r="S73" s="10">
        <f t="shared" si="6"/>
        <v>0</v>
      </c>
      <c r="T73" s="10">
        <f t="shared" si="7"/>
        <v>0</v>
      </c>
      <c r="U73" s="10">
        <f t="shared" si="8"/>
        <v>0</v>
      </c>
      <c r="V73" s="10">
        <f t="shared" si="9"/>
        <v>0</v>
      </c>
      <c r="W73" s="10">
        <f t="shared" si="10"/>
        <v>0</v>
      </c>
      <c r="X73" s="10">
        <f t="shared" si="11"/>
        <v>0</v>
      </c>
      <c r="Y73" s="10">
        <f t="shared" si="12"/>
        <v>0</v>
      </c>
    </row>
    <row r="74" spans="1:25" x14ac:dyDescent="0.2">
      <c r="A74" s="1" t="s">
        <v>83</v>
      </c>
      <c r="B74" s="1">
        <v>82</v>
      </c>
      <c r="C74" s="1">
        <v>125</v>
      </c>
      <c r="D74" s="1">
        <v>171</v>
      </c>
      <c r="E74" s="1">
        <v>220</v>
      </c>
      <c r="F74" s="1">
        <v>0</v>
      </c>
      <c r="G74" s="1">
        <v>0</v>
      </c>
      <c r="H74" s="1">
        <v>0</v>
      </c>
      <c r="I74" s="1">
        <v>0</v>
      </c>
      <c r="J74" s="1">
        <v>0</v>
      </c>
      <c r="K74" s="1">
        <v>0</v>
      </c>
      <c r="L74" s="1">
        <v>0</v>
      </c>
      <c r="N74" s="1" t="str">
        <f t="shared" si="1"/>
        <v>5520K76-139-12</v>
      </c>
      <c r="O74" s="10">
        <f t="shared" si="2"/>
        <v>82</v>
      </c>
      <c r="P74" s="10">
        <f t="shared" si="3"/>
        <v>125</v>
      </c>
      <c r="Q74" s="10">
        <f t="shared" si="4"/>
        <v>171</v>
      </c>
      <c r="R74" s="10">
        <f t="shared" si="5"/>
        <v>220</v>
      </c>
      <c r="S74" s="10">
        <f t="shared" si="6"/>
        <v>0</v>
      </c>
      <c r="T74" s="10">
        <f t="shared" si="7"/>
        <v>0</v>
      </c>
      <c r="U74" s="10">
        <f t="shared" si="8"/>
        <v>0</v>
      </c>
      <c r="V74" s="10">
        <f t="shared" si="9"/>
        <v>0</v>
      </c>
      <c r="W74" s="10">
        <f t="shared" si="10"/>
        <v>0</v>
      </c>
      <c r="X74" s="10">
        <f t="shared" si="11"/>
        <v>0</v>
      </c>
      <c r="Y74" s="10">
        <f t="shared" si="12"/>
        <v>0</v>
      </c>
    </row>
    <row r="75" spans="1:25" x14ac:dyDescent="0.2">
      <c r="A75" s="1" t="s">
        <v>84</v>
      </c>
      <c r="B75" s="1">
        <v>112</v>
      </c>
      <c r="C75" s="1">
        <v>160</v>
      </c>
      <c r="D75" s="1">
        <v>210</v>
      </c>
      <c r="E75" s="1">
        <v>262</v>
      </c>
      <c r="F75" s="1">
        <v>0</v>
      </c>
      <c r="G75" s="1">
        <v>0</v>
      </c>
      <c r="H75" s="1">
        <v>0</v>
      </c>
      <c r="I75" s="1">
        <v>0</v>
      </c>
      <c r="J75" s="1">
        <v>0</v>
      </c>
      <c r="K75" s="1">
        <v>0</v>
      </c>
      <c r="L75" s="1">
        <v>0</v>
      </c>
      <c r="N75" s="1" t="str">
        <f t="shared" si="1"/>
        <v>5520K101-164-12</v>
      </c>
      <c r="O75" s="10">
        <f t="shared" si="2"/>
        <v>112</v>
      </c>
      <c r="P75" s="10">
        <f t="shared" si="3"/>
        <v>160</v>
      </c>
      <c r="Q75" s="10">
        <f t="shared" si="4"/>
        <v>210</v>
      </c>
      <c r="R75" s="10">
        <f t="shared" si="5"/>
        <v>262</v>
      </c>
      <c r="S75" s="10">
        <f t="shared" si="6"/>
        <v>0</v>
      </c>
      <c r="T75" s="10">
        <f t="shared" si="7"/>
        <v>0</v>
      </c>
      <c r="U75" s="10">
        <f t="shared" si="8"/>
        <v>0</v>
      </c>
      <c r="V75" s="10">
        <f t="shared" si="9"/>
        <v>0</v>
      </c>
      <c r="W75" s="10">
        <f t="shared" si="10"/>
        <v>0</v>
      </c>
      <c r="X75" s="10">
        <f t="shared" si="11"/>
        <v>0</v>
      </c>
      <c r="Y75" s="10">
        <f t="shared" si="12"/>
        <v>0</v>
      </c>
    </row>
    <row r="76" spans="1:25" x14ac:dyDescent="0.2">
      <c r="A76" s="1" t="s">
        <v>85</v>
      </c>
      <c r="B76" s="1">
        <v>52</v>
      </c>
      <c r="C76" s="1">
        <v>75</v>
      </c>
      <c r="D76" s="1">
        <v>98</v>
      </c>
      <c r="E76" s="1">
        <v>0</v>
      </c>
      <c r="F76" s="1">
        <v>0</v>
      </c>
      <c r="G76" s="1">
        <v>0</v>
      </c>
      <c r="H76" s="1">
        <v>0</v>
      </c>
      <c r="I76" s="1">
        <v>0</v>
      </c>
      <c r="J76" s="1">
        <v>0</v>
      </c>
      <c r="K76" s="1">
        <v>0</v>
      </c>
      <c r="L76" s="1">
        <v>0</v>
      </c>
      <c r="N76" s="1" t="str">
        <f t="shared" si="1"/>
        <v>5020K33-73-08</v>
      </c>
      <c r="O76" s="10">
        <f t="shared" si="2"/>
        <v>52</v>
      </c>
      <c r="P76" s="10">
        <f t="shared" si="3"/>
        <v>75</v>
      </c>
      <c r="Q76" s="10">
        <f t="shared" si="4"/>
        <v>98</v>
      </c>
      <c r="R76" s="10">
        <f t="shared" si="5"/>
        <v>0</v>
      </c>
      <c r="S76" s="10">
        <f t="shared" si="6"/>
        <v>0</v>
      </c>
      <c r="T76" s="10">
        <f t="shared" si="7"/>
        <v>0</v>
      </c>
      <c r="U76" s="10">
        <f t="shared" si="8"/>
        <v>0</v>
      </c>
      <c r="V76" s="10">
        <f t="shared" si="9"/>
        <v>0</v>
      </c>
      <c r="W76" s="10">
        <f t="shared" si="10"/>
        <v>0</v>
      </c>
      <c r="X76" s="10">
        <f t="shared" si="11"/>
        <v>0</v>
      </c>
      <c r="Y76" s="10">
        <f t="shared" si="12"/>
        <v>0</v>
      </c>
    </row>
    <row r="77" spans="1:25" x14ac:dyDescent="0.2">
      <c r="A77" s="1" t="s">
        <v>86</v>
      </c>
      <c r="B77" s="1">
        <v>62</v>
      </c>
      <c r="C77" s="1">
        <v>86</v>
      </c>
      <c r="D77" s="1">
        <v>111</v>
      </c>
      <c r="E77" s="1">
        <v>0</v>
      </c>
      <c r="F77" s="1">
        <v>0</v>
      </c>
      <c r="G77" s="1">
        <v>0</v>
      </c>
      <c r="H77" s="1">
        <v>0</v>
      </c>
      <c r="I77" s="1">
        <v>0</v>
      </c>
      <c r="J77" s="1">
        <v>0</v>
      </c>
      <c r="K77" s="1">
        <v>0</v>
      </c>
      <c r="L77" s="1">
        <v>0</v>
      </c>
      <c r="N77" s="1" t="str">
        <f t="shared" ref="N77:N140" si="13">+A77</f>
        <v>5020K33-83-10</v>
      </c>
      <c r="O77" s="10">
        <f t="shared" ref="O77:O140" si="14">+B77*$B$8</f>
        <v>62</v>
      </c>
      <c r="P77" s="10">
        <f t="shared" ref="P77:P140" si="15">+C77*$B$8</f>
        <v>86</v>
      </c>
      <c r="Q77" s="10">
        <f t="shared" ref="Q77:Q140" si="16">+D77*$B$8</f>
        <v>111</v>
      </c>
      <c r="R77" s="10">
        <f t="shared" ref="R77:R140" si="17">+E77*$B$8</f>
        <v>0</v>
      </c>
      <c r="S77" s="10">
        <f t="shared" ref="S77:S140" si="18">+F77*$B$8</f>
        <v>0</v>
      </c>
      <c r="T77" s="10">
        <f t="shared" ref="T77:T140" si="19">+G77*$B$8</f>
        <v>0</v>
      </c>
      <c r="U77" s="10">
        <f t="shared" ref="U77:U140" si="20">+H77*$B$8</f>
        <v>0</v>
      </c>
      <c r="V77" s="10">
        <f t="shared" ref="V77:V140" si="21">+I77*$B$8</f>
        <v>0</v>
      </c>
      <c r="W77" s="10">
        <f t="shared" ref="W77:W140" si="22">+J77*$B$8</f>
        <v>0</v>
      </c>
      <c r="X77" s="10">
        <f t="shared" ref="X77:X140" si="23">+K77*$B$8</f>
        <v>0</v>
      </c>
      <c r="Y77" s="10">
        <f t="shared" ref="Y77:Y140" si="24">+L77*$B$8</f>
        <v>0</v>
      </c>
    </row>
    <row r="78" spans="1:25" x14ac:dyDescent="0.2">
      <c r="A78" s="1" t="s">
        <v>87</v>
      </c>
      <c r="B78" s="1">
        <v>53</v>
      </c>
      <c r="C78" s="1">
        <v>83</v>
      </c>
      <c r="D78" s="1">
        <v>116</v>
      </c>
      <c r="E78" s="1">
        <v>0</v>
      </c>
      <c r="F78" s="1">
        <v>0</v>
      </c>
      <c r="G78" s="1">
        <v>0</v>
      </c>
      <c r="H78" s="1">
        <v>0</v>
      </c>
      <c r="I78" s="1">
        <v>0</v>
      </c>
      <c r="J78" s="1">
        <v>0</v>
      </c>
      <c r="K78" s="1">
        <v>0</v>
      </c>
      <c r="L78" s="1">
        <v>0</v>
      </c>
      <c r="N78" s="1" t="str">
        <f t="shared" si="13"/>
        <v>5020K42-92-10</v>
      </c>
      <c r="O78" s="10">
        <f t="shared" si="14"/>
        <v>53</v>
      </c>
      <c r="P78" s="10">
        <f t="shared" si="15"/>
        <v>83</v>
      </c>
      <c r="Q78" s="10">
        <f t="shared" si="16"/>
        <v>116</v>
      </c>
      <c r="R78" s="10">
        <f t="shared" si="17"/>
        <v>0</v>
      </c>
      <c r="S78" s="10">
        <f t="shared" si="18"/>
        <v>0</v>
      </c>
      <c r="T78" s="10">
        <f t="shared" si="19"/>
        <v>0</v>
      </c>
      <c r="U78" s="10">
        <f t="shared" si="20"/>
        <v>0</v>
      </c>
      <c r="V78" s="10">
        <f t="shared" si="21"/>
        <v>0</v>
      </c>
      <c r="W78" s="10">
        <f t="shared" si="22"/>
        <v>0</v>
      </c>
      <c r="X78" s="10">
        <f t="shared" si="23"/>
        <v>0</v>
      </c>
      <c r="Y78" s="10">
        <f t="shared" si="24"/>
        <v>0</v>
      </c>
    </row>
    <row r="79" spans="1:25" x14ac:dyDescent="0.2">
      <c r="A79" s="1" t="s">
        <v>88</v>
      </c>
      <c r="B79" s="1">
        <v>49</v>
      </c>
      <c r="C79" s="1">
        <v>83</v>
      </c>
      <c r="D79" s="1">
        <v>123</v>
      </c>
      <c r="E79" s="1">
        <v>0</v>
      </c>
      <c r="F79" s="1">
        <v>0</v>
      </c>
      <c r="G79" s="1">
        <v>0</v>
      </c>
      <c r="H79" s="1">
        <v>0</v>
      </c>
      <c r="I79" s="1">
        <v>0</v>
      </c>
      <c r="J79" s="1">
        <v>0</v>
      </c>
      <c r="K79" s="1">
        <v>0</v>
      </c>
      <c r="L79" s="1">
        <v>0</v>
      </c>
      <c r="N79" s="1" t="str">
        <f t="shared" si="13"/>
        <v>5020K48-98-10</v>
      </c>
      <c r="O79" s="10">
        <f t="shared" si="14"/>
        <v>49</v>
      </c>
      <c r="P79" s="10">
        <f t="shared" si="15"/>
        <v>83</v>
      </c>
      <c r="Q79" s="10">
        <f t="shared" si="16"/>
        <v>123</v>
      </c>
      <c r="R79" s="10">
        <f t="shared" si="17"/>
        <v>0</v>
      </c>
      <c r="S79" s="10">
        <f t="shared" si="18"/>
        <v>0</v>
      </c>
      <c r="T79" s="10">
        <f t="shared" si="19"/>
        <v>0</v>
      </c>
      <c r="U79" s="10">
        <f t="shared" si="20"/>
        <v>0</v>
      </c>
      <c r="V79" s="10">
        <f t="shared" si="21"/>
        <v>0</v>
      </c>
      <c r="W79" s="10">
        <f t="shared" si="22"/>
        <v>0</v>
      </c>
      <c r="X79" s="10">
        <f t="shared" si="23"/>
        <v>0</v>
      </c>
      <c r="Y79" s="10">
        <f t="shared" si="24"/>
        <v>0</v>
      </c>
    </row>
    <row r="80" spans="1:25" x14ac:dyDescent="0.2">
      <c r="A80" s="1" t="s">
        <v>89</v>
      </c>
      <c r="B80" s="1">
        <v>54</v>
      </c>
      <c r="C80" s="1">
        <v>87</v>
      </c>
      <c r="D80" s="1">
        <v>126</v>
      </c>
      <c r="E80" s="1">
        <v>0</v>
      </c>
      <c r="F80" s="1">
        <v>0</v>
      </c>
      <c r="G80" s="1">
        <v>0</v>
      </c>
      <c r="H80" s="1">
        <v>0</v>
      </c>
      <c r="I80" s="1">
        <v>0</v>
      </c>
      <c r="J80" s="1">
        <v>0</v>
      </c>
      <c r="K80" s="1">
        <v>0</v>
      </c>
      <c r="L80" s="1">
        <v>0</v>
      </c>
      <c r="N80" s="1" t="str">
        <f t="shared" si="13"/>
        <v>5020K60-110-10</v>
      </c>
      <c r="O80" s="10">
        <f t="shared" si="14"/>
        <v>54</v>
      </c>
      <c r="P80" s="10">
        <f t="shared" si="15"/>
        <v>87</v>
      </c>
      <c r="Q80" s="10">
        <f t="shared" si="16"/>
        <v>126</v>
      </c>
      <c r="R80" s="10">
        <f t="shared" si="17"/>
        <v>0</v>
      </c>
      <c r="S80" s="10">
        <f t="shared" si="18"/>
        <v>0</v>
      </c>
      <c r="T80" s="10">
        <f t="shared" si="19"/>
        <v>0</v>
      </c>
      <c r="U80" s="10">
        <f t="shared" si="20"/>
        <v>0</v>
      </c>
      <c r="V80" s="10">
        <f t="shared" si="21"/>
        <v>0</v>
      </c>
      <c r="W80" s="10">
        <f t="shared" si="22"/>
        <v>0</v>
      </c>
      <c r="X80" s="10">
        <f t="shared" si="23"/>
        <v>0</v>
      </c>
      <c r="Y80" s="10">
        <f t="shared" si="24"/>
        <v>0</v>
      </c>
    </row>
    <row r="81" spans="1:25" x14ac:dyDescent="0.2">
      <c r="A81" s="1" t="s">
        <v>90</v>
      </c>
      <c r="B81" s="1">
        <v>66</v>
      </c>
      <c r="C81" s="1">
        <v>104</v>
      </c>
      <c r="D81" s="1">
        <v>147</v>
      </c>
      <c r="E81" s="1">
        <v>0</v>
      </c>
      <c r="F81" s="1">
        <v>0</v>
      </c>
      <c r="G81" s="1">
        <v>0</v>
      </c>
      <c r="H81" s="1">
        <v>0</v>
      </c>
      <c r="I81" s="1">
        <v>0</v>
      </c>
      <c r="J81" s="1">
        <v>0</v>
      </c>
      <c r="K81" s="1">
        <v>0</v>
      </c>
      <c r="L81" s="1">
        <v>0</v>
      </c>
      <c r="N81" s="1" t="str">
        <f t="shared" si="13"/>
        <v>5020K60-123-12</v>
      </c>
      <c r="O81" s="10">
        <f t="shared" si="14"/>
        <v>66</v>
      </c>
      <c r="P81" s="10">
        <f t="shared" si="15"/>
        <v>104</v>
      </c>
      <c r="Q81" s="10">
        <f t="shared" si="16"/>
        <v>147</v>
      </c>
      <c r="R81" s="10">
        <f t="shared" si="17"/>
        <v>0</v>
      </c>
      <c r="S81" s="10">
        <f t="shared" si="18"/>
        <v>0</v>
      </c>
      <c r="T81" s="10">
        <f t="shared" si="19"/>
        <v>0</v>
      </c>
      <c r="U81" s="10">
        <f t="shared" si="20"/>
        <v>0</v>
      </c>
      <c r="V81" s="10">
        <f t="shared" si="21"/>
        <v>0</v>
      </c>
      <c r="W81" s="10">
        <f t="shared" si="22"/>
        <v>0</v>
      </c>
      <c r="X81" s="10">
        <f t="shared" si="23"/>
        <v>0</v>
      </c>
      <c r="Y81" s="10">
        <f t="shared" si="24"/>
        <v>0</v>
      </c>
    </row>
    <row r="82" spans="1:25" x14ac:dyDescent="0.2">
      <c r="A82" s="1" t="s">
        <v>91</v>
      </c>
      <c r="B82" s="1">
        <v>78</v>
      </c>
      <c r="C82" s="1">
        <v>120</v>
      </c>
      <c r="D82" s="1">
        <v>166</v>
      </c>
      <c r="E82" s="1">
        <v>0</v>
      </c>
      <c r="F82" s="1">
        <v>0</v>
      </c>
      <c r="G82" s="1">
        <v>0</v>
      </c>
      <c r="H82" s="1">
        <v>0</v>
      </c>
      <c r="I82" s="1">
        <v>0</v>
      </c>
      <c r="J82" s="1">
        <v>0</v>
      </c>
      <c r="K82" s="1">
        <v>0</v>
      </c>
      <c r="L82" s="1">
        <v>0</v>
      </c>
      <c r="N82" s="1" t="str">
        <f t="shared" si="13"/>
        <v>5020K76-139-12</v>
      </c>
      <c r="O82" s="10">
        <f t="shared" si="14"/>
        <v>78</v>
      </c>
      <c r="P82" s="10">
        <f t="shared" si="15"/>
        <v>120</v>
      </c>
      <c r="Q82" s="10">
        <f t="shared" si="16"/>
        <v>166</v>
      </c>
      <c r="R82" s="10">
        <f t="shared" si="17"/>
        <v>0</v>
      </c>
      <c r="S82" s="10">
        <f t="shared" si="18"/>
        <v>0</v>
      </c>
      <c r="T82" s="10">
        <f t="shared" si="19"/>
        <v>0</v>
      </c>
      <c r="U82" s="10">
        <f t="shared" si="20"/>
        <v>0</v>
      </c>
      <c r="V82" s="10">
        <f t="shared" si="21"/>
        <v>0</v>
      </c>
      <c r="W82" s="10">
        <f t="shared" si="22"/>
        <v>0</v>
      </c>
      <c r="X82" s="10">
        <f t="shared" si="23"/>
        <v>0</v>
      </c>
      <c r="Y82" s="10">
        <f t="shared" si="24"/>
        <v>0</v>
      </c>
    </row>
    <row r="83" spans="1:25" x14ac:dyDescent="0.2">
      <c r="A83" s="1" t="s">
        <v>92</v>
      </c>
      <c r="B83" s="1">
        <v>103</v>
      </c>
      <c r="C83" s="1">
        <v>149</v>
      </c>
      <c r="D83" s="1">
        <v>198</v>
      </c>
      <c r="E83" s="1">
        <v>0</v>
      </c>
      <c r="F83" s="1">
        <v>0</v>
      </c>
      <c r="G83" s="1">
        <v>0</v>
      </c>
      <c r="H83" s="1">
        <v>0</v>
      </c>
      <c r="I83" s="1">
        <v>0</v>
      </c>
      <c r="J83" s="1">
        <v>0</v>
      </c>
      <c r="K83" s="1">
        <v>0</v>
      </c>
      <c r="L83" s="1">
        <v>0</v>
      </c>
      <c r="N83" s="1" t="str">
        <f t="shared" si="13"/>
        <v>5020K101-164-12</v>
      </c>
      <c r="O83" s="10">
        <f t="shared" si="14"/>
        <v>103</v>
      </c>
      <c r="P83" s="10">
        <f t="shared" si="15"/>
        <v>149</v>
      </c>
      <c r="Q83" s="10">
        <f t="shared" si="16"/>
        <v>198</v>
      </c>
      <c r="R83" s="10">
        <f t="shared" si="17"/>
        <v>0</v>
      </c>
      <c r="S83" s="10">
        <f t="shared" si="18"/>
        <v>0</v>
      </c>
      <c r="T83" s="10">
        <f t="shared" si="19"/>
        <v>0</v>
      </c>
      <c r="U83" s="10">
        <f t="shared" si="20"/>
        <v>0</v>
      </c>
      <c r="V83" s="10">
        <f t="shared" si="21"/>
        <v>0</v>
      </c>
      <c r="W83" s="10">
        <f t="shared" si="22"/>
        <v>0</v>
      </c>
      <c r="X83" s="10">
        <f t="shared" si="23"/>
        <v>0</v>
      </c>
      <c r="Y83" s="10">
        <f t="shared" si="24"/>
        <v>0</v>
      </c>
    </row>
    <row r="84" spans="1:25" x14ac:dyDescent="0.2">
      <c r="A84" s="1" t="s">
        <v>93</v>
      </c>
      <c r="B84" s="1">
        <v>48</v>
      </c>
      <c r="C84" s="1">
        <v>70</v>
      </c>
      <c r="D84" s="1">
        <v>0</v>
      </c>
      <c r="E84" s="1">
        <v>0</v>
      </c>
      <c r="F84" s="1">
        <v>0</v>
      </c>
      <c r="G84" s="1">
        <v>0</v>
      </c>
      <c r="H84" s="1">
        <v>0</v>
      </c>
      <c r="I84" s="1">
        <v>0</v>
      </c>
      <c r="J84" s="1">
        <v>0</v>
      </c>
      <c r="K84" s="1">
        <v>0</v>
      </c>
      <c r="L84" s="1">
        <v>0</v>
      </c>
      <c r="N84" s="1" t="str">
        <f t="shared" si="13"/>
        <v>4520K33-73-08</v>
      </c>
      <c r="O84" s="10">
        <f t="shared" si="14"/>
        <v>48</v>
      </c>
      <c r="P84" s="10">
        <f t="shared" si="15"/>
        <v>70</v>
      </c>
      <c r="Q84" s="10">
        <f t="shared" si="16"/>
        <v>0</v>
      </c>
      <c r="R84" s="10">
        <f t="shared" si="17"/>
        <v>0</v>
      </c>
      <c r="S84" s="10">
        <f t="shared" si="18"/>
        <v>0</v>
      </c>
      <c r="T84" s="10">
        <f t="shared" si="19"/>
        <v>0</v>
      </c>
      <c r="U84" s="10">
        <f t="shared" si="20"/>
        <v>0</v>
      </c>
      <c r="V84" s="10">
        <f t="shared" si="21"/>
        <v>0</v>
      </c>
      <c r="W84" s="10">
        <f t="shared" si="22"/>
        <v>0</v>
      </c>
      <c r="X84" s="10">
        <f t="shared" si="23"/>
        <v>0</v>
      </c>
      <c r="Y84" s="10">
        <f t="shared" si="24"/>
        <v>0</v>
      </c>
    </row>
    <row r="85" spans="1:25" x14ac:dyDescent="0.2">
      <c r="A85" s="1" t="s">
        <v>94</v>
      </c>
      <c r="B85" s="1">
        <v>57</v>
      </c>
      <c r="C85" s="1">
        <v>80</v>
      </c>
      <c r="D85" s="1">
        <v>0</v>
      </c>
      <c r="E85" s="1">
        <v>0</v>
      </c>
      <c r="F85" s="1">
        <v>0</v>
      </c>
      <c r="G85" s="1">
        <v>0</v>
      </c>
      <c r="H85" s="1">
        <v>0</v>
      </c>
      <c r="I85" s="1">
        <v>0</v>
      </c>
      <c r="J85" s="1">
        <v>0</v>
      </c>
      <c r="K85" s="1">
        <v>0</v>
      </c>
      <c r="L85" s="1">
        <v>0</v>
      </c>
      <c r="N85" s="1" t="str">
        <f t="shared" si="13"/>
        <v>4520K33-83-10</v>
      </c>
      <c r="O85" s="10">
        <f t="shared" si="14"/>
        <v>57</v>
      </c>
      <c r="P85" s="10">
        <f t="shared" si="15"/>
        <v>80</v>
      </c>
      <c r="Q85" s="10">
        <f t="shared" si="16"/>
        <v>0</v>
      </c>
      <c r="R85" s="10">
        <f t="shared" si="17"/>
        <v>0</v>
      </c>
      <c r="S85" s="10">
        <f t="shared" si="18"/>
        <v>0</v>
      </c>
      <c r="T85" s="10">
        <f t="shared" si="19"/>
        <v>0</v>
      </c>
      <c r="U85" s="10">
        <f t="shared" si="20"/>
        <v>0</v>
      </c>
      <c r="V85" s="10">
        <f t="shared" si="21"/>
        <v>0</v>
      </c>
      <c r="W85" s="10">
        <f t="shared" si="22"/>
        <v>0</v>
      </c>
      <c r="X85" s="10">
        <f t="shared" si="23"/>
        <v>0</v>
      </c>
      <c r="Y85" s="10">
        <f t="shared" si="24"/>
        <v>0</v>
      </c>
    </row>
    <row r="86" spans="1:25" x14ac:dyDescent="0.2">
      <c r="A86" s="1" t="s">
        <v>95</v>
      </c>
      <c r="B86" s="1">
        <v>52</v>
      </c>
      <c r="C86" s="1">
        <v>81</v>
      </c>
      <c r="D86" s="1">
        <v>0</v>
      </c>
      <c r="E86" s="1">
        <v>0</v>
      </c>
      <c r="F86" s="1">
        <v>0</v>
      </c>
      <c r="G86" s="1">
        <v>0</v>
      </c>
      <c r="H86" s="1">
        <v>0</v>
      </c>
      <c r="I86" s="1">
        <v>0</v>
      </c>
      <c r="J86" s="1">
        <v>0</v>
      </c>
      <c r="K86" s="1">
        <v>0</v>
      </c>
      <c r="L86" s="1">
        <v>0</v>
      </c>
      <c r="N86" s="1" t="str">
        <f t="shared" si="13"/>
        <v>4520K42-92-10</v>
      </c>
      <c r="O86" s="10">
        <f t="shared" si="14"/>
        <v>52</v>
      </c>
      <c r="P86" s="10">
        <f t="shared" si="15"/>
        <v>81</v>
      </c>
      <c r="Q86" s="10">
        <f t="shared" si="16"/>
        <v>0</v>
      </c>
      <c r="R86" s="10">
        <f t="shared" si="17"/>
        <v>0</v>
      </c>
      <c r="S86" s="10">
        <f t="shared" si="18"/>
        <v>0</v>
      </c>
      <c r="T86" s="10">
        <f t="shared" si="19"/>
        <v>0</v>
      </c>
      <c r="U86" s="10">
        <f t="shared" si="20"/>
        <v>0</v>
      </c>
      <c r="V86" s="10">
        <f t="shared" si="21"/>
        <v>0</v>
      </c>
      <c r="W86" s="10">
        <f t="shared" si="22"/>
        <v>0</v>
      </c>
      <c r="X86" s="10">
        <f t="shared" si="23"/>
        <v>0</v>
      </c>
      <c r="Y86" s="10">
        <f t="shared" si="24"/>
        <v>0</v>
      </c>
    </row>
    <row r="87" spans="1:25" x14ac:dyDescent="0.2">
      <c r="A87" s="1" t="s">
        <v>96</v>
      </c>
      <c r="B87" s="1">
        <v>49</v>
      </c>
      <c r="C87" s="1">
        <v>84</v>
      </c>
      <c r="D87" s="1">
        <v>0</v>
      </c>
      <c r="E87" s="1">
        <v>0</v>
      </c>
      <c r="F87" s="1">
        <v>0</v>
      </c>
      <c r="G87" s="1">
        <v>0</v>
      </c>
      <c r="H87" s="1">
        <v>0</v>
      </c>
      <c r="I87" s="1">
        <v>0</v>
      </c>
      <c r="J87" s="1">
        <v>0</v>
      </c>
      <c r="K87" s="1">
        <v>0</v>
      </c>
      <c r="L87" s="1">
        <v>0</v>
      </c>
      <c r="N87" s="1" t="str">
        <f t="shared" si="13"/>
        <v>4520K48-98-10</v>
      </c>
      <c r="O87" s="10">
        <f t="shared" si="14"/>
        <v>49</v>
      </c>
      <c r="P87" s="10">
        <f t="shared" si="15"/>
        <v>84</v>
      </c>
      <c r="Q87" s="10">
        <f t="shared" si="16"/>
        <v>0</v>
      </c>
      <c r="R87" s="10">
        <f t="shared" si="17"/>
        <v>0</v>
      </c>
      <c r="S87" s="10">
        <f t="shared" si="18"/>
        <v>0</v>
      </c>
      <c r="T87" s="10">
        <f t="shared" si="19"/>
        <v>0</v>
      </c>
      <c r="U87" s="10">
        <f t="shared" si="20"/>
        <v>0</v>
      </c>
      <c r="V87" s="10">
        <f t="shared" si="21"/>
        <v>0</v>
      </c>
      <c r="W87" s="10">
        <f t="shared" si="22"/>
        <v>0</v>
      </c>
      <c r="X87" s="10">
        <f t="shared" si="23"/>
        <v>0</v>
      </c>
      <c r="Y87" s="10">
        <f t="shared" si="24"/>
        <v>0</v>
      </c>
    </row>
    <row r="88" spans="1:25" x14ac:dyDescent="0.2">
      <c r="A88" s="1" t="s">
        <v>97</v>
      </c>
      <c r="B88" s="1">
        <v>53</v>
      </c>
      <c r="C88" s="1">
        <v>87</v>
      </c>
      <c r="D88" s="1">
        <v>0</v>
      </c>
      <c r="E88" s="1">
        <v>0</v>
      </c>
      <c r="F88" s="1">
        <v>0</v>
      </c>
      <c r="G88" s="1">
        <v>0</v>
      </c>
      <c r="H88" s="1">
        <v>0</v>
      </c>
      <c r="I88" s="1">
        <v>0</v>
      </c>
      <c r="J88" s="1">
        <v>0</v>
      </c>
      <c r="K88" s="1">
        <v>0</v>
      </c>
      <c r="L88" s="1">
        <v>0</v>
      </c>
      <c r="N88" s="1" t="str">
        <f t="shared" si="13"/>
        <v>4520K60-110-10</v>
      </c>
      <c r="O88" s="10">
        <f t="shared" si="14"/>
        <v>53</v>
      </c>
      <c r="P88" s="10">
        <f t="shared" si="15"/>
        <v>87</v>
      </c>
      <c r="Q88" s="10">
        <f t="shared" si="16"/>
        <v>0</v>
      </c>
      <c r="R88" s="10">
        <f t="shared" si="17"/>
        <v>0</v>
      </c>
      <c r="S88" s="10">
        <f t="shared" si="18"/>
        <v>0</v>
      </c>
      <c r="T88" s="10">
        <f t="shared" si="19"/>
        <v>0</v>
      </c>
      <c r="U88" s="10">
        <f t="shared" si="20"/>
        <v>0</v>
      </c>
      <c r="V88" s="10">
        <f t="shared" si="21"/>
        <v>0</v>
      </c>
      <c r="W88" s="10">
        <f t="shared" si="22"/>
        <v>0</v>
      </c>
      <c r="X88" s="10">
        <f t="shared" si="23"/>
        <v>0</v>
      </c>
      <c r="Y88" s="10">
        <f t="shared" si="24"/>
        <v>0</v>
      </c>
    </row>
    <row r="89" spans="1:25" x14ac:dyDescent="0.2">
      <c r="A89" s="1" t="s">
        <v>98</v>
      </c>
      <c r="B89" s="1">
        <v>64</v>
      </c>
      <c r="C89" s="1">
        <v>102</v>
      </c>
      <c r="D89" s="1">
        <v>0</v>
      </c>
      <c r="E89" s="1">
        <v>0</v>
      </c>
      <c r="F89" s="1">
        <v>0</v>
      </c>
      <c r="G89" s="1">
        <v>0</v>
      </c>
      <c r="H89" s="1">
        <v>0</v>
      </c>
      <c r="I89" s="1">
        <v>0</v>
      </c>
      <c r="J89" s="1">
        <v>0</v>
      </c>
      <c r="K89" s="1">
        <v>0</v>
      </c>
      <c r="L89" s="1">
        <v>0</v>
      </c>
      <c r="N89" s="1" t="str">
        <f t="shared" si="13"/>
        <v>4520K60-123-12</v>
      </c>
      <c r="O89" s="10">
        <f t="shared" si="14"/>
        <v>64</v>
      </c>
      <c r="P89" s="10">
        <f t="shared" si="15"/>
        <v>102</v>
      </c>
      <c r="Q89" s="10">
        <f t="shared" si="16"/>
        <v>0</v>
      </c>
      <c r="R89" s="10">
        <f t="shared" si="17"/>
        <v>0</v>
      </c>
      <c r="S89" s="10">
        <f t="shared" si="18"/>
        <v>0</v>
      </c>
      <c r="T89" s="10">
        <f t="shared" si="19"/>
        <v>0</v>
      </c>
      <c r="U89" s="10">
        <f t="shared" si="20"/>
        <v>0</v>
      </c>
      <c r="V89" s="10">
        <f t="shared" si="21"/>
        <v>0</v>
      </c>
      <c r="W89" s="10">
        <f t="shared" si="22"/>
        <v>0</v>
      </c>
      <c r="X89" s="10">
        <f t="shared" si="23"/>
        <v>0</v>
      </c>
      <c r="Y89" s="10">
        <f t="shared" si="24"/>
        <v>0</v>
      </c>
    </row>
    <row r="90" spans="1:25" x14ac:dyDescent="0.2">
      <c r="A90" s="1" t="s">
        <v>99</v>
      </c>
      <c r="B90" s="1">
        <v>74</v>
      </c>
      <c r="C90" s="1">
        <v>115</v>
      </c>
      <c r="D90" s="1">
        <v>0</v>
      </c>
      <c r="E90" s="1">
        <v>0</v>
      </c>
      <c r="F90" s="1">
        <v>0</v>
      </c>
      <c r="G90" s="1">
        <v>0</v>
      </c>
      <c r="H90" s="1">
        <v>0</v>
      </c>
      <c r="I90" s="1">
        <v>0</v>
      </c>
      <c r="J90" s="1">
        <v>0</v>
      </c>
      <c r="K90" s="1">
        <v>0</v>
      </c>
      <c r="L90" s="1">
        <v>0</v>
      </c>
      <c r="N90" s="1" t="str">
        <f t="shared" si="13"/>
        <v>4520K76-139-12</v>
      </c>
      <c r="O90" s="10">
        <f t="shared" si="14"/>
        <v>74</v>
      </c>
      <c r="P90" s="10">
        <f t="shared" si="15"/>
        <v>115</v>
      </c>
      <c r="Q90" s="10">
        <f t="shared" si="16"/>
        <v>0</v>
      </c>
      <c r="R90" s="10">
        <f t="shared" si="17"/>
        <v>0</v>
      </c>
      <c r="S90" s="10">
        <f t="shared" si="18"/>
        <v>0</v>
      </c>
      <c r="T90" s="10">
        <f t="shared" si="19"/>
        <v>0</v>
      </c>
      <c r="U90" s="10">
        <f t="shared" si="20"/>
        <v>0</v>
      </c>
      <c r="V90" s="10">
        <f t="shared" si="21"/>
        <v>0</v>
      </c>
      <c r="W90" s="10">
        <f t="shared" si="22"/>
        <v>0</v>
      </c>
      <c r="X90" s="10">
        <f t="shared" si="23"/>
        <v>0</v>
      </c>
      <c r="Y90" s="10">
        <f t="shared" si="24"/>
        <v>0</v>
      </c>
    </row>
    <row r="91" spans="1:25" x14ac:dyDescent="0.2">
      <c r="A91" s="1" t="s">
        <v>100</v>
      </c>
      <c r="B91" s="1">
        <v>94</v>
      </c>
      <c r="C91" s="1">
        <v>138</v>
      </c>
      <c r="D91" s="1">
        <v>0</v>
      </c>
      <c r="E91" s="1">
        <v>0</v>
      </c>
      <c r="F91" s="1">
        <v>0</v>
      </c>
      <c r="G91" s="1">
        <v>0</v>
      </c>
      <c r="H91" s="1">
        <v>0</v>
      </c>
      <c r="I91" s="1">
        <v>0</v>
      </c>
      <c r="J91" s="1">
        <v>0</v>
      </c>
      <c r="K91" s="1">
        <v>0</v>
      </c>
      <c r="L91" s="1">
        <v>0</v>
      </c>
      <c r="N91" s="1" t="str">
        <f t="shared" si="13"/>
        <v>4520K101-164-12</v>
      </c>
      <c r="O91" s="10">
        <f t="shared" si="14"/>
        <v>94</v>
      </c>
      <c r="P91" s="10">
        <f t="shared" si="15"/>
        <v>138</v>
      </c>
      <c r="Q91" s="10">
        <f t="shared" si="16"/>
        <v>0</v>
      </c>
      <c r="R91" s="10">
        <f t="shared" si="17"/>
        <v>0</v>
      </c>
      <c r="S91" s="10">
        <f t="shared" si="18"/>
        <v>0</v>
      </c>
      <c r="T91" s="10">
        <f t="shared" si="19"/>
        <v>0</v>
      </c>
      <c r="U91" s="10">
        <f t="shared" si="20"/>
        <v>0</v>
      </c>
      <c r="V91" s="10">
        <f t="shared" si="21"/>
        <v>0</v>
      </c>
      <c r="W91" s="10">
        <f t="shared" si="22"/>
        <v>0</v>
      </c>
      <c r="X91" s="10">
        <f t="shared" si="23"/>
        <v>0</v>
      </c>
      <c r="Y91" s="10">
        <f t="shared" si="24"/>
        <v>0</v>
      </c>
    </row>
    <row r="92" spans="1:25" x14ac:dyDescent="0.2">
      <c r="A92" s="1" t="s">
        <v>101</v>
      </c>
      <c r="B92" s="1">
        <v>44</v>
      </c>
      <c r="C92" s="1">
        <v>0</v>
      </c>
      <c r="D92" s="1">
        <v>0</v>
      </c>
      <c r="E92" s="1">
        <v>0</v>
      </c>
      <c r="F92" s="1">
        <v>0</v>
      </c>
      <c r="G92" s="1">
        <v>0</v>
      </c>
      <c r="H92" s="1">
        <v>0</v>
      </c>
      <c r="I92" s="1">
        <v>0</v>
      </c>
      <c r="J92" s="1">
        <v>0</v>
      </c>
      <c r="K92" s="1">
        <v>0</v>
      </c>
      <c r="L92" s="1">
        <v>0</v>
      </c>
      <c r="N92" s="1" t="str">
        <f t="shared" si="13"/>
        <v>4020K33-73-08</v>
      </c>
      <c r="O92" s="10">
        <f t="shared" si="14"/>
        <v>44</v>
      </c>
      <c r="P92" s="10">
        <f t="shared" si="15"/>
        <v>0</v>
      </c>
      <c r="Q92" s="10">
        <f t="shared" si="16"/>
        <v>0</v>
      </c>
      <c r="R92" s="10">
        <f t="shared" si="17"/>
        <v>0</v>
      </c>
      <c r="S92" s="10">
        <f t="shared" si="18"/>
        <v>0</v>
      </c>
      <c r="T92" s="10">
        <f t="shared" si="19"/>
        <v>0</v>
      </c>
      <c r="U92" s="10">
        <f t="shared" si="20"/>
        <v>0</v>
      </c>
      <c r="V92" s="10">
        <f t="shared" si="21"/>
        <v>0</v>
      </c>
      <c r="W92" s="10">
        <f t="shared" si="22"/>
        <v>0</v>
      </c>
      <c r="X92" s="10">
        <f t="shared" si="23"/>
        <v>0</v>
      </c>
      <c r="Y92" s="10">
        <f t="shared" si="24"/>
        <v>0</v>
      </c>
    </row>
    <row r="93" spans="1:25" x14ac:dyDescent="0.2">
      <c r="A93" s="1" t="s">
        <v>102</v>
      </c>
      <c r="B93" s="1">
        <v>51</v>
      </c>
      <c r="C93" s="1">
        <v>0</v>
      </c>
      <c r="D93" s="1">
        <v>0</v>
      </c>
      <c r="E93" s="1">
        <v>0</v>
      </c>
      <c r="F93" s="1">
        <v>0</v>
      </c>
      <c r="G93" s="1">
        <v>0</v>
      </c>
      <c r="H93" s="1">
        <v>0</v>
      </c>
      <c r="I93" s="1">
        <v>0</v>
      </c>
      <c r="J93" s="1">
        <v>0</v>
      </c>
      <c r="K93" s="1">
        <v>0</v>
      </c>
      <c r="L93" s="1">
        <v>0</v>
      </c>
      <c r="N93" s="1" t="str">
        <f t="shared" si="13"/>
        <v>4020K33-83-10</v>
      </c>
      <c r="O93" s="10">
        <f t="shared" si="14"/>
        <v>51</v>
      </c>
      <c r="P93" s="10">
        <f t="shared" si="15"/>
        <v>0</v>
      </c>
      <c r="Q93" s="10">
        <f t="shared" si="16"/>
        <v>0</v>
      </c>
      <c r="R93" s="10">
        <f t="shared" si="17"/>
        <v>0</v>
      </c>
      <c r="S93" s="10">
        <f t="shared" si="18"/>
        <v>0</v>
      </c>
      <c r="T93" s="10">
        <f t="shared" si="19"/>
        <v>0</v>
      </c>
      <c r="U93" s="10">
        <f t="shared" si="20"/>
        <v>0</v>
      </c>
      <c r="V93" s="10">
        <f t="shared" si="21"/>
        <v>0</v>
      </c>
      <c r="W93" s="10">
        <f t="shared" si="22"/>
        <v>0</v>
      </c>
      <c r="X93" s="10">
        <f t="shared" si="23"/>
        <v>0</v>
      </c>
      <c r="Y93" s="10">
        <f t="shared" si="24"/>
        <v>0</v>
      </c>
    </row>
    <row r="94" spans="1:25" x14ac:dyDescent="0.2">
      <c r="A94" s="1" t="s">
        <v>103</v>
      </c>
      <c r="B94" s="1">
        <v>50</v>
      </c>
      <c r="C94" s="1">
        <v>0</v>
      </c>
      <c r="D94" s="1">
        <v>0</v>
      </c>
      <c r="E94" s="1">
        <v>0</v>
      </c>
      <c r="F94" s="1">
        <v>0</v>
      </c>
      <c r="G94" s="1">
        <v>0</v>
      </c>
      <c r="H94" s="1">
        <v>0</v>
      </c>
      <c r="I94" s="1">
        <v>0</v>
      </c>
      <c r="J94" s="1">
        <v>0</v>
      </c>
      <c r="K94" s="1">
        <v>0</v>
      </c>
      <c r="L94" s="1">
        <v>0</v>
      </c>
      <c r="N94" s="1" t="str">
        <f t="shared" si="13"/>
        <v>4020K42-92-10</v>
      </c>
      <c r="O94" s="10">
        <f t="shared" si="14"/>
        <v>50</v>
      </c>
      <c r="P94" s="10">
        <f t="shared" si="15"/>
        <v>0</v>
      </c>
      <c r="Q94" s="10">
        <f t="shared" si="16"/>
        <v>0</v>
      </c>
      <c r="R94" s="10">
        <f t="shared" si="17"/>
        <v>0</v>
      </c>
      <c r="S94" s="10">
        <f t="shared" si="18"/>
        <v>0</v>
      </c>
      <c r="T94" s="10">
        <f t="shared" si="19"/>
        <v>0</v>
      </c>
      <c r="U94" s="10">
        <f t="shared" si="20"/>
        <v>0</v>
      </c>
      <c r="V94" s="10">
        <f t="shared" si="21"/>
        <v>0</v>
      </c>
      <c r="W94" s="10">
        <f t="shared" si="22"/>
        <v>0</v>
      </c>
      <c r="X94" s="10">
        <f t="shared" si="23"/>
        <v>0</v>
      </c>
      <c r="Y94" s="10">
        <f t="shared" si="24"/>
        <v>0</v>
      </c>
    </row>
    <row r="95" spans="1:25" x14ac:dyDescent="0.2">
      <c r="A95" s="1" t="s">
        <v>104</v>
      </c>
      <c r="B95" s="1">
        <v>50</v>
      </c>
      <c r="C95" s="1">
        <v>0</v>
      </c>
      <c r="D95" s="1">
        <v>0</v>
      </c>
      <c r="E95" s="1">
        <v>0</v>
      </c>
      <c r="F95" s="1">
        <v>0</v>
      </c>
      <c r="G95" s="1">
        <v>0</v>
      </c>
      <c r="H95" s="1">
        <v>0</v>
      </c>
      <c r="I95" s="1">
        <v>0</v>
      </c>
      <c r="J95" s="1">
        <v>0</v>
      </c>
      <c r="K95" s="1">
        <v>0</v>
      </c>
      <c r="L95" s="1">
        <v>0</v>
      </c>
      <c r="N95" s="1" t="str">
        <f t="shared" si="13"/>
        <v>4020K48-98-10</v>
      </c>
      <c r="O95" s="10">
        <f t="shared" si="14"/>
        <v>50</v>
      </c>
      <c r="P95" s="10">
        <f t="shared" si="15"/>
        <v>0</v>
      </c>
      <c r="Q95" s="10">
        <f t="shared" si="16"/>
        <v>0</v>
      </c>
      <c r="R95" s="10">
        <f t="shared" si="17"/>
        <v>0</v>
      </c>
      <c r="S95" s="10">
        <f t="shared" si="18"/>
        <v>0</v>
      </c>
      <c r="T95" s="10">
        <f t="shared" si="19"/>
        <v>0</v>
      </c>
      <c r="U95" s="10">
        <f t="shared" si="20"/>
        <v>0</v>
      </c>
      <c r="V95" s="10">
        <f t="shared" si="21"/>
        <v>0</v>
      </c>
      <c r="W95" s="10">
        <f t="shared" si="22"/>
        <v>0</v>
      </c>
      <c r="X95" s="10">
        <f t="shared" si="23"/>
        <v>0</v>
      </c>
      <c r="Y95" s="10">
        <f t="shared" si="24"/>
        <v>0</v>
      </c>
    </row>
    <row r="96" spans="1:25" x14ac:dyDescent="0.2">
      <c r="A96" s="1" t="s">
        <v>105</v>
      </c>
      <c r="B96" s="1">
        <v>52</v>
      </c>
      <c r="C96" s="1">
        <v>0</v>
      </c>
      <c r="D96" s="1">
        <v>0</v>
      </c>
      <c r="E96" s="1">
        <v>0</v>
      </c>
      <c r="F96" s="1">
        <v>0</v>
      </c>
      <c r="G96" s="1">
        <v>0</v>
      </c>
      <c r="H96" s="1">
        <v>0</v>
      </c>
      <c r="I96" s="1">
        <v>0</v>
      </c>
      <c r="J96" s="1">
        <v>0</v>
      </c>
      <c r="K96" s="1">
        <v>0</v>
      </c>
      <c r="L96" s="1">
        <v>0</v>
      </c>
      <c r="N96" s="1" t="str">
        <f t="shared" si="13"/>
        <v>4020K60-110-10</v>
      </c>
      <c r="O96" s="10">
        <f t="shared" si="14"/>
        <v>52</v>
      </c>
      <c r="P96" s="10">
        <f t="shared" si="15"/>
        <v>0</v>
      </c>
      <c r="Q96" s="10">
        <f t="shared" si="16"/>
        <v>0</v>
      </c>
      <c r="R96" s="10">
        <f t="shared" si="17"/>
        <v>0</v>
      </c>
      <c r="S96" s="10">
        <f t="shared" si="18"/>
        <v>0</v>
      </c>
      <c r="T96" s="10">
        <f t="shared" si="19"/>
        <v>0</v>
      </c>
      <c r="U96" s="10">
        <f t="shared" si="20"/>
        <v>0</v>
      </c>
      <c r="V96" s="10">
        <f t="shared" si="21"/>
        <v>0</v>
      </c>
      <c r="W96" s="10">
        <f t="shared" si="22"/>
        <v>0</v>
      </c>
      <c r="X96" s="10">
        <f t="shared" si="23"/>
        <v>0</v>
      </c>
      <c r="Y96" s="10">
        <f t="shared" si="24"/>
        <v>0</v>
      </c>
    </row>
    <row r="97" spans="1:25" x14ac:dyDescent="0.2">
      <c r="A97" s="1" t="s">
        <v>106</v>
      </c>
      <c r="B97" s="1">
        <v>62</v>
      </c>
      <c r="C97" s="1">
        <v>0</v>
      </c>
      <c r="D97" s="1">
        <v>0</v>
      </c>
      <c r="E97" s="1">
        <v>0</v>
      </c>
      <c r="F97" s="1">
        <v>0</v>
      </c>
      <c r="G97" s="1">
        <v>0</v>
      </c>
      <c r="H97" s="1">
        <v>0</v>
      </c>
      <c r="I97" s="1">
        <v>0</v>
      </c>
      <c r="J97" s="1">
        <v>0</v>
      </c>
      <c r="K97" s="1">
        <v>0</v>
      </c>
      <c r="L97" s="1">
        <v>0</v>
      </c>
      <c r="N97" s="1" t="str">
        <f t="shared" si="13"/>
        <v>4020K60-123-12</v>
      </c>
      <c r="O97" s="10">
        <f t="shared" si="14"/>
        <v>62</v>
      </c>
      <c r="P97" s="10">
        <f t="shared" si="15"/>
        <v>0</v>
      </c>
      <c r="Q97" s="10">
        <f t="shared" si="16"/>
        <v>0</v>
      </c>
      <c r="R97" s="10">
        <f t="shared" si="17"/>
        <v>0</v>
      </c>
      <c r="S97" s="10">
        <f t="shared" si="18"/>
        <v>0</v>
      </c>
      <c r="T97" s="10">
        <f t="shared" si="19"/>
        <v>0</v>
      </c>
      <c r="U97" s="10">
        <f t="shared" si="20"/>
        <v>0</v>
      </c>
      <c r="V97" s="10">
        <f t="shared" si="21"/>
        <v>0</v>
      </c>
      <c r="W97" s="10">
        <f t="shared" si="22"/>
        <v>0</v>
      </c>
      <c r="X97" s="10">
        <f t="shared" si="23"/>
        <v>0</v>
      </c>
      <c r="Y97" s="10">
        <f t="shared" si="24"/>
        <v>0</v>
      </c>
    </row>
    <row r="98" spans="1:25" x14ac:dyDescent="0.2">
      <c r="A98" s="1" t="s">
        <v>107</v>
      </c>
      <c r="B98" s="1">
        <v>70</v>
      </c>
      <c r="C98" s="1">
        <v>0</v>
      </c>
      <c r="D98" s="1">
        <v>0</v>
      </c>
      <c r="E98" s="1">
        <v>0</v>
      </c>
      <c r="F98" s="1">
        <v>0</v>
      </c>
      <c r="G98" s="1">
        <v>0</v>
      </c>
      <c r="H98" s="1">
        <v>0</v>
      </c>
      <c r="I98" s="1">
        <v>0</v>
      </c>
      <c r="J98" s="1">
        <v>0</v>
      </c>
      <c r="K98" s="1">
        <v>0</v>
      </c>
      <c r="L98" s="1">
        <v>0</v>
      </c>
      <c r="N98" s="1" t="str">
        <f t="shared" si="13"/>
        <v>4020K76-139-12</v>
      </c>
      <c r="O98" s="10">
        <f t="shared" si="14"/>
        <v>70</v>
      </c>
      <c r="P98" s="10">
        <f t="shared" si="15"/>
        <v>0</v>
      </c>
      <c r="Q98" s="10">
        <f t="shared" si="16"/>
        <v>0</v>
      </c>
      <c r="R98" s="10">
        <f t="shared" si="17"/>
        <v>0</v>
      </c>
      <c r="S98" s="10">
        <f t="shared" si="18"/>
        <v>0</v>
      </c>
      <c r="T98" s="10">
        <f t="shared" si="19"/>
        <v>0</v>
      </c>
      <c r="U98" s="10">
        <f t="shared" si="20"/>
        <v>0</v>
      </c>
      <c r="V98" s="10">
        <f t="shared" si="21"/>
        <v>0</v>
      </c>
      <c r="W98" s="10">
        <f t="shared" si="22"/>
        <v>0</v>
      </c>
      <c r="X98" s="10">
        <f t="shared" si="23"/>
        <v>0</v>
      </c>
      <c r="Y98" s="10">
        <f t="shared" si="24"/>
        <v>0</v>
      </c>
    </row>
    <row r="99" spans="1:25" x14ac:dyDescent="0.2">
      <c r="A99" s="1" t="s">
        <v>108</v>
      </c>
      <c r="B99" s="1">
        <v>85</v>
      </c>
      <c r="C99" s="1">
        <v>0</v>
      </c>
      <c r="D99" s="1">
        <v>0</v>
      </c>
      <c r="E99" s="1">
        <v>0</v>
      </c>
      <c r="F99" s="1">
        <v>0</v>
      </c>
      <c r="G99" s="1">
        <v>0</v>
      </c>
      <c r="H99" s="1">
        <v>0</v>
      </c>
      <c r="I99" s="1">
        <v>0</v>
      </c>
      <c r="J99" s="1">
        <v>0</v>
      </c>
      <c r="K99" s="1">
        <v>0</v>
      </c>
      <c r="L99" s="1">
        <v>0</v>
      </c>
      <c r="N99" s="1" t="str">
        <f t="shared" si="13"/>
        <v>4020K101-164-12</v>
      </c>
      <c r="O99" s="10">
        <f t="shared" si="14"/>
        <v>85</v>
      </c>
      <c r="P99" s="10">
        <f t="shared" si="15"/>
        <v>0</v>
      </c>
      <c r="Q99" s="10">
        <f t="shared" si="16"/>
        <v>0</v>
      </c>
      <c r="R99" s="10">
        <f t="shared" si="17"/>
        <v>0</v>
      </c>
      <c r="S99" s="10">
        <f t="shared" si="18"/>
        <v>0</v>
      </c>
      <c r="T99" s="10">
        <f t="shared" si="19"/>
        <v>0</v>
      </c>
      <c r="U99" s="10">
        <f t="shared" si="20"/>
        <v>0</v>
      </c>
      <c r="V99" s="10">
        <f t="shared" si="21"/>
        <v>0</v>
      </c>
      <c r="W99" s="10">
        <f t="shared" si="22"/>
        <v>0</v>
      </c>
      <c r="X99" s="10">
        <f t="shared" si="23"/>
        <v>0</v>
      </c>
      <c r="Y99" s="10">
        <f t="shared" si="24"/>
        <v>0</v>
      </c>
    </row>
    <row r="100" spans="1:25" x14ac:dyDescent="0.2">
      <c r="A100" s="1" t="s">
        <v>109</v>
      </c>
      <c r="B100" s="1">
        <v>47</v>
      </c>
      <c r="C100" s="1">
        <v>76</v>
      </c>
      <c r="D100" s="1">
        <v>104</v>
      </c>
      <c r="E100" s="1">
        <v>132</v>
      </c>
      <c r="F100" s="1">
        <v>161</v>
      </c>
      <c r="G100" s="1">
        <v>189</v>
      </c>
      <c r="H100" s="1">
        <v>219</v>
      </c>
      <c r="I100" s="1">
        <v>249</v>
      </c>
      <c r="J100" s="1">
        <v>279</v>
      </c>
      <c r="K100" s="1">
        <v>310</v>
      </c>
      <c r="L100" s="1">
        <v>342</v>
      </c>
      <c r="N100" s="1" t="str">
        <f t="shared" si="13"/>
        <v>9025K33-73-08</v>
      </c>
      <c r="O100" s="10">
        <f t="shared" si="14"/>
        <v>47</v>
      </c>
      <c r="P100" s="10">
        <f t="shared" si="15"/>
        <v>76</v>
      </c>
      <c r="Q100" s="10">
        <f t="shared" si="16"/>
        <v>104</v>
      </c>
      <c r="R100" s="10">
        <f t="shared" si="17"/>
        <v>132</v>
      </c>
      <c r="S100" s="10">
        <f t="shared" si="18"/>
        <v>161</v>
      </c>
      <c r="T100" s="10">
        <f t="shared" si="19"/>
        <v>189</v>
      </c>
      <c r="U100" s="10">
        <f t="shared" si="20"/>
        <v>219</v>
      </c>
      <c r="V100" s="10">
        <f t="shared" si="21"/>
        <v>249</v>
      </c>
      <c r="W100" s="10">
        <f t="shared" si="22"/>
        <v>279</v>
      </c>
      <c r="X100" s="10">
        <f t="shared" si="23"/>
        <v>310</v>
      </c>
      <c r="Y100" s="10">
        <f t="shared" si="24"/>
        <v>342</v>
      </c>
    </row>
    <row r="101" spans="1:25" x14ac:dyDescent="0.2">
      <c r="A101" s="1" t="s">
        <v>110</v>
      </c>
      <c r="B101" s="1">
        <v>61</v>
      </c>
      <c r="C101" s="1">
        <v>95</v>
      </c>
      <c r="D101" s="1">
        <v>127</v>
      </c>
      <c r="E101" s="1">
        <v>158</v>
      </c>
      <c r="F101" s="1">
        <v>189</v>
      </c>
      <c r="G101" s="1">
        <v>220</v>
      </c>
      <c r="H101" s="1">
        <v>251</v>
      </c>
      <c r="I101" s="1">
        <v>282</v>
      </c>
      <c r="J101" s="1">
        <v>314</v>
      </c>
      <c r="K101" s="1">
        <v>346</v>
      </c>
      <c r="L101" s="1">
        <v>378</v>
      </c>
      <c r="N101" s="1" t="str">
        <f t="shared" si="13"/>
        <v>9025K33-83-10</v>
      </c>
      <c r="O101" s="10">
        <f t="shared" si="14"/>
        <v>61</v>
      </c>
      <c r="P101" s="10">
        <f t="shared" si="15"/>
        <v>95</v>
      </c>
      <c r="Q101" s="10">
        <f t="shared" si="16"/>
        <v>127</v>
      </c>
      <c r="R101" s="10">
        <f t="shared" si="17"/>
        <v>158</v>
      </c>
      <c r="S101" s="10">
        <f t="shared" si="18"/>
        <v>189</v>
      </c>
      <c r="T101" s="10">
        <f t="shared" si="19"/>
        <v>220</v>
      </c>
      <c r="U101" s="10">
        <f t="shared" si="20"/>
        <v>251</v>
      </c>
      <c r="V101" s="10">
        <f t="shared" si="21"/>
        <v>282</v>
      </c>
      <c r="W101" s="10">
        <f t="shared" si="22"/>
        <v>314</v>
      </c>
      <c r="X101" s="10">
        <f t="shared" si="23"/>
        <v>346</v>
      </c>
      <c r="Y101" s="10">
        <f t="shared" si="24"/>
        <v>378</v>
      </c>
    </row>
    <row r="102" spans="1:25" x14ac:dyDescent="0.2">
      <c r="A102" s="1" t="s">
        <v>111</v>
      </c>
      <c r="B102" s="1">
        <v>36</v>
      </c>
      <c r="C102" s="1">
        <v>65</v>
      </c>
      <c r="D102" s="1">
        <v>96</v>
      </c>
      <c r="E102" s="1">
        <v>129</v>
      </c>
      <c r="F102" s="1">
        <v>163</v>
      </c>
      <c r="G102" s="1">
        <v>200</v>
      </c>
      <c r="H102" s="1">
        <v>238</v>
      </c>
      <c r="I102" s="1">
        <v>278</v>
      </c>
      <c r="J102" s="1">
        <v>321</v>
      </c>
      <c r="K102" s="1">
        <v>365</v>
      </c>
      <c r="L102" s="1">
        <v>411</v>
      </c>
      <c r="N102" s="1" t="str">
        <f t="shared" si="13"/>
        <v>9025K42-92-10</v>
      </c>
      <c r="O102" s="10">
        <f t="shared" si="14"/>
        <v>36</v>
      </c>
      <c r="P102" s="10">
        <f t="shared" si="15"/>
        <v>65</v>
      </c>
      <c r="Q102" s="10">
        <f t="shared" si="16"/>
        <v>96</v>
      </c>
      <c r="R102" s="10">
        <f t="shared" si="17"/>
        <v>129</v>
      </c>
      <c r="S102" s="10">
        <f t="shared" si="18"/>
        <v>163</v>
      </c>
      <c r="T102" s="10">
        <f t="shared" si="19"/>
        <v>200</v>
      </c>
      <c r="U102" s="10">
        <f t="shared" si="20"/>
        <v>238</v>
      </c>
      <c r="V102" s="10">
        <f t="shared" si="21"/>
        <v>278</v>
      </c>
      <c r="W102" s="10">
        <f t="shared" si="22"/>
        <v>321</v>
      </c>
      <c r="X102" s="10">
        <f t="shared" si="23"/>
        <v>365</v>
      </c>
      <c r="Y102" s="10">
        <f t="shared" si="24"/>
        <v>411</v>
      </c>
    </row>
    <row r="103" spans="1:25" x14ac:dyDescent="0.2">
      <c r="A103" s="1" t="s">
        <v>112</v>
      </c>
      <c r="B103" s="1">
        <v>27</v>
      </c>
      <c r="C103" s="1">
        <v>54</v>
      </c>
      <c r="D103" s="1">
        <v>85</v>
      </c>
      <c r="E103" s="1">
        <v>120</v>
      </c>
      <c r="F103" s="1">
        <v>158</v>
      </c>
      <c r="G103" s="1">
        <v>201</v>
      </c>
      <c r="H103" s="1">
        <v>246</v>
      </c>
      <c r="I103" s="1">
        <v>296</v>
      </c>
      <c r="J103" s="1">
        <v>349</v>
      </c>
      <c r="K103" s="1">
        <v>406</v>
      </c>
      <c r="L103" s="1">
        <v>467</v>
      </c>
      <c r="N103" s="1" t="str">
        <f t="shared" si="13"/>
        <v>9025K48-98-10</v>
      </c>
      <c r="O103" s="10">
        <f t="shared" si="14"/>
        <v>27</v>
      </c>
      <c r="P103" s="10">
        <f t="shared" si="15"/>
        <v>54</v>
      </c>
      <c r="Q103" s="10">
        <f t="shared" si="16"/>
        <v>85</v>
      </c>
      <c r="R103" s="10">
        <f t="shared" si="17"/>
        <v>120</v>
      </c>
      <c r="S103" s="10">
        <f t="shared" si="18"/>
        <v>158</v>
      </c>
      <c r="T103" s="10">
        <f t="shared" si="19"/>
        <v>201</v>
      </c>
      <c r="U103" s="10">
        <f t="shared" si="20"/>
        <v>246</v>
      </c>
      <c r="V103" s="10">
        <f t="shared" si="21"/>
        <v>296</v>
      </c>
      <c r="W103" s="10">
        <f t="shared" si="22"/>
        <v>349</v>
      </c>
      <c r="X103" s="10">
        <f t="shared" si="23"/>
        <v>406</v>
      </c>
      <c r="Y103" s="10">
        <f t="shared" si="24"/>
        <v>467</v>
      </c>
    </row>
    <row r="104" spans="1:25" x14ac:dyDescent="0.2">
      <c r="A104" s="1" t="s">
        <v>113</v>
      </c>
      <c r="B104" s="1">
        <v>36</v>
      </c>
      <c r="C104" s="1">
        <v>69</v>
      </c>
      <c r="D104" s="1">
        <v>105</v>
      </c>
      <c r="E104" s="1">
        <v>144</v>
      </c>
      <c r="F104" s="1">
        <v>187</v>
      </c>
      <c r="G104" s="1">
        <v>233</v>
      </c>
      <c r="H104" s="1">
        <v>282</v>
      </c>
      <c r="I104" s="1">
        <v>334</v>
      </c>
      <c r="J104" s="1">
        <v>389</v>
      </c>
      <c r="K104" s="1">
        <v>448</v>
      </c>
      <c r="L104" s="1">
        <v>510</v>
      </c>
      <c r="N104" s="1" t="str">
        <f t="shared" si="13"/>
        <v>9025K60-110-10</v>
      </c>
      <c r="O104" s="10">
        <f t="shared" si="14"/>
        <v>36</v>
      </c>
      <c r="P104" s="10">
        <f t="shared" si="15"/>
        <v>69</v>
      </c>
      <c r="Q104" s="10">
        <f t="shared" si="16"/>
        <v>105</v>
      </c>
      <c r="R104" s="10">
        <f t="shared" si="17"/>
        <v>144</v>
      </c>
      <c r="S104" s="10">
        <f t="shared" si="18"/>
        <v>187</v>
      </c>
      <c r="T104" s="10">
        <f t="shared" si="19"/>
        <v>233</v>
      </c>
      <c r="U104" s="10">
        <f t="shared" si="20"/>
        <v>282</v>
      </c>
      <c r="V104" s="10">
        <f t="shared" si="21"/>
        <v>334</v>
      </c>
      <c r="W104" s="10">
        <f t="shared" si="22"/>
        <v>389</v>
      </c>
      <c r="X104" s="10">
        <f t="shared" si="23"/>
        <v>448</v>
      </c>
      <c r="Y104" s="10">
        <f t="shared" si="24"/>
        <v>510</v>
      </c>
    </row>
    <row r="105" spans="1:25" x14ac:dyDescent="0.2">
      <c r="A105" s="1" t="s">
        <v>114</v>
      </c>
      <c r="B105" s="1">
        <v>44</v>
      </c>
      <c r="C105" s="1">
        <v>80</v>
      </c>
      <c r="D105" s="1">
        <v>120</v>
      </c>
      <c r="E105" s="1">
        <v>162</v>
      </c>
      <c r="F105" s="1">
        <v>207</v>
      </c>
      <c r="G105" s="1">
        <v>255</v>
      </c>
      <c r="H105" s="1">
        <v>306</v>
      </c>
      <c r="I105" s="1">
        <v>359</v>
      </c>
      <c r="J105" s="1">
        <v>416</v>
      </c>
      <c r="K105" s="1">
        <v>475</v>
      </c>
      <c r="L105" s="1">
        <v>537</v>
      </c>
      <c r="N105" s="1" t="str">
        <f t="shared" si="13"/>
        <v>9025K60-123-12</v>
      </c>
      <c r="O105" s="10">
        <f t="shared" si="14"/>
        <v>44</v>
      </c>
      <c r="P105" s="10">
        <f t="shared" si="15"/>
        <v>80</v>
      </c>
      <c r="Q105" s="10">
        <f t="shared" si="16"/>
        <v>120</v>
      </c>
      <c r="R105" s="10">
        <f t="shared" si="17"/>
        <v>162</v>
      </c>
      <c r="S105" s="10">
        <f t="shared" si="18"/>
        <v>207</v>
      </c>
      <c r="T105" s="10">
        <f t="shared" si="19"/>
        <v>255</v>
      </c>
      <c r="U105" s="10">
        <f t="shared" si="20"/>
        <v>306</v>
      </c>
      <c r="V105" s="10">
        <f t="shared" si="21"/>
        <v>359</v>
      </c>
      <c r="W105" s="10">
        <f t="shared" si="22"/>
        <v>416</v>
      </c>
      <c r="X105" s="10">
        <f t="shared" si="23"/>
        <v>475</v>
      </c>
      <c r="Y105" s="10">
        <f t="shared" si="24"/>
        <v>537</v>
      </c>
    </row>
    <row r="106" spans="1:25" x14ac:dyDescent="0.2">
      <c r="A106" s="1" t="s">
        <v>115</v>
      </c>
      <c r="B106" s="1">
        <v>59</v>
      </c>
      <c r="C106" s="1">
        <v>104</v>
      </c>
      <c r="D106" s="1">
        <v>151</v>
      </c>
      <c r="E106" s="1">
        <v>200</v>
      </c>
      <c r="F106" s="1">
        <v>251</v>
      </c>
      <c r="G106" s="1">
        <v>305</v>
      </c>
      <c r="H106" s="1">
        <v>362</v>
      </c>
      <c r="I106" s="1">
        <v>421</v>
      </c>
      <c r="J106" s="1">
        <v>482</v>
      </c>
      <c r="K106" s="1">
        <v>546</v>
      </c>
      <c r="L106" s="1">
        <v>612</v>
      </c>
      <c r="N106" s="1" t="str">
        <f t="shared" si="13"/>
        <v>9025K76-139-12</v>
      </c>
      <c r="O106" s="10">
        <f t="shared" si="14"/>
        <v>59</v>
      </c>
      <c r="P106" s="10">
        <f t="shared" si="15"/>
        <v>104</v>
      </c>
      <c r="Q106" s="10">
        <f t="shared" si="16"/>
        <v>151</v>
      </c>
      <c r="R106" s="10">
        <f t="shared" si="17"/>
        <v>200</v>
      </c>
      <c r="S106" s="10">
        <f t="shared" si="18"/>
        <v>251</v>
      </c>
      <c r="T106" s="10">
        <f t="shared" si="19"/>
        <v>305</v>
      </c>
      <c r="U106" s="10">
        <f t="shared" si="20"/>
        <v>362</v>
      </c>
      <c r="V106" s="10">
        <f t="shared" si="21"/>
        <v>421</v>
      </c>
      <c r="W106" s="10">
        <f t="shared" si="22"/>
        <v>482</v>
      </c>
      <c r="X106" s="10">
        <f t="shared" si="23"/>
        <v>546</v>
      </c>
      <c r="Y106" s="10">
        <f t="shared" si="24"/>
        <v>612</v>
      </c>
    </row>
    <row r="107" spans="1:25" x14ac:dyDescent="0.2">
      <c r="A107" s="1" t="s">
        <v>116</v>
      </c>
      <c r="B107" s="1">
        <v>98</v>
      </c>
      <c r="C107" s="1">
        <v>159</v>
      </c>
      <c r="D107" s="1">
        <v>219</v>
      </c>
      <c r="E107" s="1">
        <v>280</v>
      </c>
      <c r="F107" s="1">
        <v>341</v>
      </c>
      <c r="G107" s="1">
        <v>403</v>
      </c>
      <c r="H107" s="1">
        <v>467</v>
      </c>
      <c r="I107" s="1">
        <v>532</v>
      </c>
      <c r="J107" s="1">
        <v>598</v>
      </c>
      <c r="K107" s="1">
        <v>666</v>
      </c>
      <c r="L107" s="1">
        <v>735</v>
      </c>
      <c r="N107" s="1" t="str">
        <f t="shared" si="13"/>
        <v>9025K101-164-12</v>
      </c>
      <c r="O107" s="10">
        <f t="shared" si="14"/>
        <v>98</v>
      </c>
      <c r="P107" s="10">
        <f t="shared" si="15"/>
        <v>159</v>
      </c>
      <c r="Q107" s="10">
        <f t="shared" si="16"/>
        <v>219</v>
      </c>
      <c r="R107" s="10">
        <f t="shared" si="17"/>
        <v>280</v>
      </c>
      <c r="S107" s="10">
        <f t="shared" si="18"/>
        <v>341</v>
      </c>
      <c r="T107" s="10">
        <f t="shared" si="19"/>
        <v>403</v>
      </c>
      <c r="U107" s="10">
        <f t="shared" si="20"/>
        <v>467</v>
      </c>
      <c r="V107" s="10">
        <f t="shared" si="21"/>
        <v>532</v>
      </c>
      <c r="W107" s="10">
        <f t="shared" si="22"/>
        <v>598</v>
      </c>
      <c r="X107" s="10">
        <f t="shared" si="23"/>
        <v>666</v>
      </c>
      <c r="Y107" s="10">
        <f t="shared" si="24"/>
        <v>735</v>
      </c>
    </row>
    <row r="108" spans="1:25" x14ac:dyDescent="0.2">
      <c r="A108" s="1" t="s">
        <v>117</v>
      </c>
      <c r="B108" s="1">
        <v>45</v>
      </c>
      <c r="C108" s="1">
        <v>73</v>
      </c>
      <c r="D108" s="1">
        <v>100</v>
      </c>
      <c r="E108" s="1">
        <v>128</v>
      </c>
      <c r="F108" s="1">
        <v>155</v>
      </c>
      <c r="G108" s="1">
        <v>184</v>
      </c>
      <c r="H108" s="1">
        <v>213</v>
      </c>
      <c r="I108" s="1">
        <v>242</v>
      </c>
      <c r="J108" s="1">
        <v>272</v>
      </c>
      <c r="K108" s="1">
        <v>303</v>
      </c>
      <c r="L108" s="1">
        <v>0</v>
      </c>
      <c r="N108" s="1" t="str">
        <f t="shared" si="13"/>
        <v>8525K33-73-08</v>
      </c>
      <c r="O108" s="10">
        <f t="shared" si="14"/>
        <v>45</v>
      </c>
      <c r="P108" s="10">
        <f t="shared" si="15"/>
        <v>73</v>
      </c>
      <c r="Q108" s="10">
        <f t="shared" si="16"/>
        <v>100</v>
      </c>
      <c r="R108" s="10">
        <f t="shared" si="17"/>
        <v>128</v>
      </c>
      <c r="S108" s="10">
        <f t="shared" si="18"/>
        <v>155</v>
      </c>
      <c r="T108" s="10">
        <f t="shared" si="19"/>
        <v>184</v>
      </c>
      <c r="U108" s="10">
        <f t="shared" si="20"/>
        <v>213</v>
      </c>
      <c r="V108" s="10">
        <f t="shared" si="21"/>
        <v>242</v>
      </c>
      <c r="W108" s="10">
        <f t="shared" si="22"/>
        <v>272</v>
      </c>
      <c r="X108" s="10">
        <f t="shared" si="23"/>
        <v>303</v>
      </c>
      <c r="Y108" s="10">
        <f t="shared" si="24"/>
        <v>0</v>
      </c>
    </row>
    <row r="109" spans="1:25" x14ac:dyDescent="0.2">
      <c r="A109" s="1" t="s">
        <v>118</v>
      </c>
      <c r="B109" s="1">
        <v>58</v>
      </c>
      <c r="C109" s="1">
        <v>91</v>
      </c>
      <c r="D109" s="1">
        <v>121</v>
      </c>
      <c r="E109" s="1">
        <v>152</v>
      </c>
      <c r="F109" s="1">
        <v>182</v>
      </c>
      <c r="G109" s="1">
        <v>212</v>
      </c>
      <c r="H109" s="1">
        <v>243</v>
      </c>
      <c r="I109" s="1">
        <v>273</v>
      </c>
      <c r="J109" s="1">
        <v>304</v>
      </c>
      <c r="K109" s="1">
        <v>336</v>
      </c>
      <c r="L109" s="1">
        <v>0</v>
      </c>
      <c r="N109" s="1" t="str">
        <f t="shared" si="13"/>
        <v>8525K33-83-10</v>
      </c>
      <c r="O109" s="10">
        <f t="shared" si="14"/>
        <v>58</v>
      </c>
      <c r="P109" s="10">
        <f t="shared" si="15"/>
        <v>91</v>
      </c>
      <c r="Q109" s="10">
        <f t="shared" si="16"/>
        <v>121</v>
      </c>
      <c r="R109" s="10">
        <f t="shared" si="17"/>
        <v>152</v>
      </c>
      <c r="S109" s="10">
        <f t="shared" si="18"/>
        <v>182</v>
      </c>
      <c r="T109" s="10">
        <f t="shared" si="19"/>
        <v>212</v>
      </c>
      <c r="U109" s="10">
        <f t="shared" si="20"/>
        <v>243</v>
      </c>
      <c r="V109" s="10">
        <f t="shared" si="21"/>
        <v>273</v>
      </c>
      <c r="W109" s="10">
        <f t="shared" si="22"/>
        <v>304</v>
      </c>
      <c r="X109" s="10">
        <f t="shared" si="23"/>
        <v>336</v>
      </c>
      <c r="Y109" s="10">
        <f t="shared" si="24"/>
        <v>0</v>
      </c>
    </row>
    <row r="110" spans="1:25" x14ac:dyDescent="0.2">
      <c r="A110" s="1" t="s">
        <v>119</v>
      </c>
      <c r="B110" s="1">
        <v>35</v>
      </c>
      <c r="C110" s="1">
        <v>64</v>
      </c>
      <c r="D110" s="1">
        <v>94</v>
      </c>
      <c r="E110" s="1">
        <v>126</v>
      </c>
      <c r="F110" s="1">
        <v>161</v>
      </c>
      <c r="G110" s="1">
        <v>197</v>
      </c>
      <c r="H110" s="1">
        <v>236</v>
      </c>
      <c r="I110" s="1">
        <v>277</v>
      </c>
      <c r="J110" s="1">
        <v>319</v>
      </c>
      <c r="K110" s="1">
        <v>364</v>
      </c>
      <c r="L110" s="1">
        <v>0</v>
      </c>
      <c r="N110" s="1" t="str">
        <f t="shared" si="13"/>
        <v>8525K42-92-10</v>
      </c>
      <c r="O110" s="10">
        <f t="shared" si="14"/>
        <v>35</v>
      </c>
      <c r="P110" s="10">
        <f t="shared" si="15"/>
        <v>64</v>
      </c>
      <c r="Q110" s="10">
        <f t="shared" si="16"/>
        <v>94</v>
      </c>
      <c r="R110" s="10">
        <f t="shared" si="17"/>
        <v>126</v>
      </c>
      <c r="S110" s="10">
        <f t="shared" si="18"/>
        <v>161</v>
      </c>
      <c r="T110" s="10">
        <f t="shared" si="19"/>
        <v>197</v>
      </c>
      <c r="U110" s="10">
        <f t="shared" si="20"/>
        <v>236</v>
      </c>
      <c r="V110" s="10">
        <f t="shared" si="21"/>
        <v>277</v>
      </c>
      <c r="W110" s="10">
        <f t="shared" si="22"/>
        <v>319</v>
      </c>
      <c r="X110" s="10">
        <f t="shared" si="23"/>
        <v>364</v>
      </c>
      <c r="Y110" s="10">
        <f t="shared" si="24"/>
        <v>0</v>
      </c>
    </row>
    <row r="111" spans="1:25" x14ac:dyDescent="0.2">
      <c r="A111" s="1" t="s">
        <v>120</v>
      </c>
      <c r="B111" s="1">
        <v>27</v>
      </c>
      <c r="C111" s="1">
        <v>53</v>
      </c>
      <c r="D111" s="1">
        <v>84</v>
      </c>
      <c r="E111" s="1">
        <v>119</v>
      </c>
      <c r="F111" s="1">
        <v>158</v>
      </c>
      <c r="G111" s="1">
        <v>201</v>
      </c>
      <c r="H111" s="1">
        <v>248</v>
      </c>
      <c r="I111" s="1">
        <v>298</v>
      </c>
      <c r="J111" s="1">
        <v>353</v>
      </c>
      <c r="K111" s="1">
        <v>411</v>
      </c>
      <c r="L111" s="1">
        <v>0</v>
      </c>
      <c r="N111" s="1" t="str">
        <f t="shared" si="13"/>
        <v>8525K48-98-10</v>
      </c>
      <c r="O111" s="10">
        <f t="shared" si="14"/>
        <v>27</v>
      </c>
      <c r="P111" s="10">
        <f t="shared" si="15"/>
        <v>53</v>
      </c>
      <c r="Q111" s="10">
        <f t="shared" si="16"/>
        <v>84</v>
      </c>
      <c r="R111" s="10">
        <f t="shared" si="17"/>
        <v>119</v>
      </c>
      <c r="S111" s="10">
        <f t="shared" si="18"/>
        <v>158</v>
      </c>
      <c r="T111" s="10">
        <f t="shared" si="19"/>
        <v>201</v>
      </c>
      <c r="U111" s="10">
        <f t="shared" si="20"/>
        <v>248</v>
      </c>
      <c r="V111" s="10">
        <f t="shared" si="21"/>
        <v>298</v>
      </c>
      <c r="W111" s="10">
        <f t="shared" si="22"/>
        <v>353</v>
      </c>
      <c r="X111" s="10">
        <f t="shared" si="23"/>
        <v>411</v>
      </c>
      <c r="Y111" s="10">
        <f t="shared" si="24"/>
        <v>0</v>
      </c>
    </row>
    <row r="112" spans="1:25" x14ac:dyDescent="0.2">
      <c r="A112" s="1" t="s">
        <v>121</v>
      </c>
      <c r="B112" s="1">
        <v>35</v>
      </c>
      <c r="C112" s="1">
        <v>67</v>
      </c>
      <c r="D112" s="1">
        <v>103</v>
      </c>
      <c r="E112" s="1">
        <v>142</v>
      </c>
      <c r="F112" s="1">
        <v>185</v>
      </c>
      <c r="G112" s="1">
        <v>231</v>
      </c>
      <c r="H112" s="1">
        <v>281</v>
      </c>
      <c r="I112" s="1">
        <v>334</v>
      </c>
      <c r="J112" s="1">
        <v>390</v>
      </c>
      <c r="K112" s="1">
        <v>450</v>
      </c>
      <c r="L112" s="1">
        <v>0</v>
      </c>
      <c r="N112" s="1" t="str">
        <f t="shared" si="13"/>
        <v>8525K60-110-10</v>
      </c>
      <c r="O112" s="10">
        <f t="shared" si="14"/>
        <v>35</v>
      </c>
      <c r="P112" s="10">
        <f t="shared" si="15"/>
        <v>67</v>
      </c>
      <c r="Q112" s="10">
        <f t="shared" si="16"/>
        <v>103</v>
      </c>
      <c r="R112" s="10">
        <f t="shared" si="17"/>
        <v>142</v>
      </c>
      <c r="S112" s="10">
        <f t="shared" si="18"/>
        <v>185</v>
      </c>
      <c r="T112" s="10">
        <f t="shared" si="19"/>
        <v>231</v>
      </c>
      <c r="U112" s="10">
        <f t="shared" si="20"/>
        <v>281</v>
      </c>
      <c r="V112" s="10">
        <f t="shared" si="21"/>
        <v>334</v>
      </c>
      <c r="W112" s="10">
        <f t="shared" si="22"/>
        <v>390</v>
      </c>
      <c r="X112" s="10">
        <f t="shared" si="23"/>
        <v>450</v>
      </c>
      <c r="Y112" s="10">
        <f t="shared" si="24"/>
        <v>0</v>
      </c>
    </row>
    <row r="113" spans="1:25" x14ac:dyDescent="0.2">
      <c r="A113" s="1" t="s">
        <v>122</v>
      </c>
      <c r="B113" s="1">
        <v>42</v>
      </c>
      <c r="C113" s="1">
        <v>78</v>
      </c>
      <c r="D113" s="1">
        <v>117</v>
      </c>
      <c r="E113" s="1">
        <v>159</v>
      </c>
      <c r="F113" s="1">
        <v>204</v>
      </c>
      <c r="G113" s="1">
        <v>252</v>
      </c>
      <c r="H113" s="1">
        <v>303</v>
      </c>
      <c r="I113" s="1">
        <v>358</v>
      </c>
      <c r="J113" s="1">
        <v>415</v>
      </c>
      <c r="K113" s="1">
        <v>475</v>
      </c>
      <c r="L113" s="1">
        <v>0</v>
      </c>
      <c r="N113" s="1" t="str">
        <f t="shared" si="13"/>
        <v>8525K60-123-12</v>
      </c>
      <c r="O113" s="10">
        <f t="shared" si="14"/>
        <v>42</v>
      </c>
      <c r="P113" s="10">
        <f t="shared" si="15"/>
        <v>78</v>
      </c>
      <c r="Q113" s="10">
        <f t="shared" si="16"/>
        <v>117</v>
      </c>
      <c r="R113" s="10">
        <f t="shared" si="17"/>
        <v>159</v>
      </c>
      <c r="S113" s="10">
        <f t="shared" si="18"/>
        <v>204</v>
      </c>
      <c r="T113" s="10">
        <f t="shared" si="19"/>
        <v>252</v>
      </c>
      <c r="U113" s="10">
        <f t="shared" si="20"/>
        <v>303</v>
      </c>
      <c r="V113" s="10">
        <f t="shared" si="21"/>
        <v>358</v>
      </c>
      <c r="W113" s="10">
        <f t="shared" si="22"/>
        <v>415</v>
      </c>
      <c r="X113" s="10">
        <f t="shared" si="23"/>
        <v>475</v>
      </c>
      <c r="Y113" s="10">
        <f t="shared" si="24"/>
        <v>0</v>
      </c>
    </row>
    <row r="114" spans="1:25" x14ac:dyDescent="0.2">
      <c r="A114" s="1" t="s">
        <v>123</v>
      </c>
      <c r="B114" s="1">
        <v>56</v>
      </c>
      <c r="C114" s="1">
        <v>100</v>
      </c>
      <c r="D114" s="1">
        <v>146</v>
      </c>
      <c r="E114" s="1">
        <v>195</v>
      </c>
      <c r="F114" s="1">
        <v>246</v>
      </c>
      <c r="G114" s="1">
        <v>300</v>
      </c>
      <c r="H114" s="1">
        <v>356</v>
      </c>
      <c r="I114" s="1">
        <v>415</v>
      </c>
      <c r="J114" s="1">
        <v>477</v>
      </c>
      <c r="K114" s="1">
        <v>541</v>
      </c>
      <c r="L114" s="1">
        <v>0</v>
      </c>
      <c r="N114" s="1" t="str">
        <f t="shared" si="13"/>
        <v>8525K76-139-12</v>
      </c>
      <c r="O114" s="10">
        <f t="shared" si="14"/>
        <v>56</v>
      </c>
      <c r="P114" s="10">
        <f t="shared" si="15"/>
        <v>100</v>
      </c>
      <c r="Q114" s="10">
        <f t="shared" si="16"/>
        <v>146</v>
      </c>
      <c r="R114" s="10">
        <f t="shared" si="17"/>
        <v>195</v>
      </c>
      <c r="S114" s="10">
        <f t="shared" si="18"/>
        <v>246</v>
      </c>
      <c r="T114" s="10">
        <f t="shared" si="19"/>
        <v>300</v>
      </c>
      <c r="U114" s="10">
        <f t="shared" si="20"/>
        <v>356</v>
      </c>
      <c r="V114" s="10">
        <f t="shared" si="21"/>
        <v>415</v>
      </c>
      <c r="W114" s="10">
        <f t="shared" si="22"/>
        <v>477</v>
      </c>
      <c r="X114" s="10">
        <f t="shared" si="23"/>
        <v>541</v>
      </c>
      <c r="Y114" s="10">
        <f t="shared" si="24"/>
        <v>0</v>
      </c>
    </row>
    <row r="115" spans="1:25" x14ac:dyDescent="0.2">
      <c r="A115" s="1" t="s">
        <v>124</v>
      </c>
      <c r="B115" s="1">
        <v>92</v>
      </c>
      <c r="C115" s="1">
        <v>152</v>
      </c>
      <c r="D115" s="1">
        <v>210</v>
      </c>
      <c r="E115" s="1">
        <v>268</v>
      </c>
      <c r="F115" s="1">
        <v>328</v>
      </c>
      <c r="G115" s="1">
        <v>389</v>
      </c>
      <c r="H115" s="1">
        <v>452</v>
      </c>
      <c r="I115" s="1">
        <v>516</v>
      </c>
      <c r="J115" s="1">
        <v>581</v>
      </c>
      <c r="K115" s="1">
        <v>648</v>
      </c>
      <c r="L115" s="1">
        <v>0</v>
      </c>
      <c r="N115" s="1" t="str">
        <f t="shared" si="13"/>
        <v>8525K101-164-12</v>
      </c>
      <c r="O115" s="10">
        <f t="shared" si="14"/>
        <v>92</v>
      </c>
      <c r="P115" s="10">
        <f t="shared" si="15"/>
        <v>152</v>
      </c>
      <c r="Q115" s="10">
        <f t="shared" si="16"/>
        <v>210</v>
      </c>
      <c r="R115" s="10">
        <f t="shared" si="17"/>
        <v>268</v>
      </c>
      <c r="S115" s="10">
        <f t="shared" si="18"/>
        <v>328</v>
      </c>
      <c r="T115" s="10">
        <f t="shared" si="19"/>
        <v>389</v>
      </c>
      <c r="U115" s="10">
        <f t="shared" si="20"/>
        <v>452</v>
      </c>
      <c r="V115" s="10">
        <f t="shared" si="21"/>
        <v>516</v>
      </c>
      <c r="W115" s="10">
        <f t="shared" si="22"/>
        <v>581</v>
      </c>
      <c r="X115" s="10">
        <f t="shared" si="23"/>
        <v>648</v>
      </c>
      <c r="Y115" s="10">
        <f t="shared" si="24"/>
        <v>0</v>
      </c>
    </row>
    <row r="116" spans="1:25" x14ac:dyDescent="0.2">
      <c r="A116" s="1" t="s">
        <v>125</v>
      </c>
      <c r="B116" s="1">
        <v>42</v>
      </c>
      <c r="C116" s="1">
        <v>69</v>
      </c>
      <c r="D116" s="1">
        <v>96</v>
      </c>
      <c r="E116" s="1">
        <v>123</v>
      </c>
      <c r="F116" s="1">
        <v>150</v>
      </c>
      <c r="G116" s="1">
        <v>178</v>
      </c>
      <c r="H116" s="1">
        <v>207</v>
      </c>
      <c r="I116" s="1">
        <v>236</v>
      </c>
      <c r="J116" s="1">
        <v>266</v>
      </c>
      <c r="K116" s="1">
        <v>0</v>
      </c>
      <c r="L116" s="1">
        <v>0</v>
      </c>
      <c r="N116" s="1" t="str">
        <f t="shared" si="13"/>
        <v>8025K33-73-08</v>
      </c>
      <c r="O116" s="10">
        <f t="shared" si="14"/>
        <v>42</v>
      </c>
      <c r="P116" s="10">
        <f t="shared" si="15"/>
        <v>69</v>
      </c>
      <c r="Q116" s="10">
        <f t="shared" si="16"/>
        <v>96</v>
      </c>
      <c r="R116" s="10">
        <f t="shared" si="17"/>
        <v>123</v>
      </c>
      <c r="S116" s="10">
        <f t="shared" si="18"/>
        <v>150</v>
      </c>
      <c r="T116" s="10">
        <f t="shared" si="19"/>
        <v>178</v>
      </c>
      <c r="U116" s="10">
        <f t="shared" si="20"/>
        <v>207</v>
      </c>
      <c r="V116" s="10">
        <f t="shared" si="21"/>
        <v>236</v>
      </c>
      <c r="W116" s="10">
        <f t="shared" si="22"/>
        <v>266</v>
      </c>
      <c r="X116" s="10">
        <f t="shared" si="23"/>
        <v>0</v>
      </c>
      <c r="Y116" s="10">
        <f t="shared" si="24"/>
        <v>0</v>
      </c>
    </row>
    <row r="117" spans="1:25" x14ac:dyDescent="0.2">
      <c r="A117" s="1" t="s">
        <v>126</v>
      </c>
      <c r="B117" s="1">
        <v>54</v>
      </c>
      <c r="C117" s="1">
        <v>86</v>
      </c>
      <c r="D117" s="1">
        <v>116</v>
      </c>
      <c r="E117" s="1">
        <v>145</v>
      </c>
      <c r="F117" s="1">
        <v>175</v>
      </c>
      <c r="G117" s="1">
        <v>204</v>
      </c>
      <c r="H117" s="1">
        <v>234</v>
      </c>
      <c r="I117" s="1">
        <v>264</v>
      </c>
      <c r="J117" s="1">
        <v>295</v>
      </c>
      <c r="K117" s="1">
        <v>0</v>
      </c>
      <c r="L117" s="1">
        <v>0</v>
      </c>
      <c r="N117" s="1" t="str">
        <f t="shared" si="13"/>
        <v>8025K33-83-10</v>
      </c>
      <c r="O117" s="10">
        <f t="shared" si="14"/>
        <v>54</v>
      </c>
      <c r="P117" s="10">
        <f t="shared" si="15"/>
        <v>86</v>
      </c>
      <c r="Q117" s="10">
        <f t="shared" si="16"/>
        <v>116</v>
      </c>
      <c r="R117" s="10">
        <f t="shared" si="17"/>
        <v>145</v>
      </c>
      <c r="S117" s="10">
        <f t="shared" si="18"/>
        <v>175</v>
      </c>
      <c r="T117" s="10">
        <f t="shared" si="19"/>
        <v>204</v>
      </c>
      <c r="U117" s="10">
        <f t="shared" si="20"/>
        <v>234</v>
      </c>
      <c r="V117" s="10">
        <f t="shared" si="21"/>
        <v>264</v>
      </c>
      <c r="W117" s="10">
        <f t="shared" si="22"/>
        <v>295</v>
      </c>
      <c r="X117" s="10">
        <f t="shared" si="23"/>
        <v>0</v>
      </c>
      <c r="Y117" s="10">
        <f t="shared" si="24"/>
        <v>0</v>
      </c>
    </row>
    <row r="118" spans="1:25" x14ac:dyDescent="0.2">
      <c r="A118" s="1" t="s">
        <v>127</v>
      </c>
      <c r="B118" s="1">
        <v>34</v>
      </c>
      <c r="C118" s="1">
        <v>62</v>
      </c>
      <c r="D118" s="1">
        <v>92</v>
      </c>
      <c r="E118" s="1">
        <v>124</v>
      </c>
      <c r="F118" s="1">
        <v>159</v>
      </c>
      <c r="G118" s="1">
        <v>195</v>
      </c>
      <c r="H118" s="1">
        <v>234</v>
      </c>
      <c r="I118" s="1">
        <v>275</v>
      </c>
      <c r="J118" s="1">
        <v>318</v>
      </c>
      <c r="K118" s="1">
        <v>0</v>
      </c>
      <c r="L118" s="1">
        <v>0</v>
      </c>
      <c r="N118" s="1" t="str">
        <f t="shared" si="13"/>
        <v>8025K42-92-10</v>
      </c>
      <c r="O118" s="10">
        <f t="shared" si="14"/>
        <v>34</v>
      </c>
      <c r="P118" s="10">
        <f t="shared" si="15"/>
        <v>62</v>
      </c>
      <c r="Q118" s="10">
        <f t="shared" si="16"/>
        <v>92</v>
      </c>
      <c r="R118" s="10">
        <f t="shared" si="17"/>
        <v>124</v>
      </c>
      <c r="S118" s="10">
        <f t="shared" si="18"/>
        <v>159</v>
      </c>
      <c r="T118" s="10">
        <f t="shared" si="19"/>
        <v>195</v>
      </c>
      <c r="U118" s="10">
        <f t="shared" si="20"/>
        <v>234</v>
      </c>
      <c r="V118" s="10">
        <f t="shared" si="21"/>
        <v>275</v>
      </c>
      <c r="W118" s="10">
        <f t="shared" si="22"/>
        <v>318</v>
      </c>
      <c r="X118" s="10">
        <f t="shared" si="23"/>
        <v>0</v>
      </c>
      <c r="Y118" s="10">
        <f t="shared" si="24"/>
        <v>0</v>
      </c>
    </row>
    <row r="119" spans="1:25" x14ac:dyDescent="0.2">
      <c r="A119" s="1" t="s">
        <v>128</v>
      </c>
      <c r="B119" s="1">
        <v>26</v>
      </c>
      <c r="C119" s="1">
        <v>52</v>
      </c>
      <c r="D119" s="1">
        <v>83</v>
      </c>
      <c r="E119" s="1">
        <v>119</v>
      </c>
      <c r="F119" s="1">
        <v>158</v>
      </c>
      <c r="G119" s="1">
        <v>202</v>
      </c>
      <c r="H119" s="1">
        <v>250</v>
      </c>
      <c r="I119" s="1">
        <v>302</v>
      </c>
      <c r="J119" s="1">
        <v>357</v>
      </c>
      <c r="K119" s="1">
        <v>0</v>
      </c>
      <c r="L119" s="1">
        <v>0</v>
      </c>
      <c r="N119" s="1" t="str">
        <f t="shared" si="13"/>
        <v>8025K48-98-10</v>
      </c>
      <c r="O119" s="10">
        <f t="shared" si="14"/>
        <v>26</v>
      </c>
      <c r="P119" s="10">
        <f t="shared" si="15"/>
        <v>52</v>
      </c>
      <c r="Q119" s="10">
        <f t="shared" si="16"/>
        <v>83</v>
      </c>
      <c r="R119" s="10">
        <f t="shared" si="17"/>
        <v>119</v>
      </c>
      <c r="S119" s="10">
        <f t="shared" si="18"/>
        <v>158</v>
      </c>
      <c r="T119" s="10">
        <f t="shared" si="19"/>
        <v>202</v>
      </c>
      <c r="U119" s="10">
        <f t="shared" si="20"/>
        <v>250</v>
      </c>
      <c r="V119" s="10">
        <f t="shared" si="21"/>
        <v>302</v>
      </c>
      <c r="W119" s="10">
        <f t="shared" si="22"/>
        <v>357</v>
      </c>
      <c r="X119" s="10">
        <f t="shared" si="23"/>
        <v>0</v>
      </c>
      <c r="Y119" s="10">
        <f t="shared" si="24"/>
        <v>0</v>
      </c>
    </row>
    <row r="120" spans="1:25" x14ac:dyDescent="0.2">
      <c r="A120" s="1" t="s">
        <v>129</v>
      </c>
      <c r="B120" s="1">
        <v>34</v>
      </c>
      <c r="C120" s="1">
        <v>66</v>
      </c>
      <c r="D120" s="1">
        <v>101</v>
      </c>
      <c r="E120" s="1">
        <v>141</v>
      </c>
      <c r="F120" s="1">
        <v>184</v>
      </c>
      <c r="G120" s="1">
        <v>230</v>
      </c>
      <c r="H120" s="1">
        <v>281</v>
      </c>
      <c r="I120" s="1">
        <v>335</v>
      </c>
      <c r="J120" s="1">
        <v>392</v>
      </c>
      <c r="K120" s="1">
        <v>0</v>
      </c>
      <c r="L120" s="1">
        <v>0</v>
      </c>
      <c r="N120" s="1" t="str">
        <f t="shared" si="13"/>
        <v>8025K60-110-10</v>
      </c>
      <c r="O120" s="10">
        <f t="shared" si="14"/>
        <v>34</v>
      </c>
      <c r="P120" s="10">
        <f t="shared" si="15"/>
        <v>66</v>
      </c>
      <c r="Q120" s="10">
        <f t="shared" si="16"/>
        <v>101</v>
      </c>
      <c r="R120" s="10">
        <f t="shared" si="17"/>
        <v>141</v>
      </c>
      <c r="S120" s="10">
        <f t="shared" si="18"/>
        <v>184</v>
      </c>
      <c r="T120" s="10">
        <f t="shared" si="19"/>
        <v>230</v>
      </c>
      <c r="U120" s="10">
        <f t="shared" si="20"/>
        <v>281</v>
      </c>
      <c r="V120" s="10">
        <f t="shared" si="21"/>
        <v>335</v>
      </c>
      <c r="W120" s="10">
        <f t="shared" si="22"/>
        <v>392</v>
      </c>
      <c r="X120" s="10">
        <f t="shared" si="23"/>
        <v>0</v>
      </c>
      <c r="Y120" s="10">
        <f t="shared" si="24"/>
        <v>0</v>
      </c>
    </row>
    <row r="121" spans="1:25" x14ac:dyDescent="0.2">
      <c r="A121" s="1" t="s">
        <v>130</v>
      </c>
      <c r="B121" s="1">
        <v>40</v>
      </c>
      <c r="C121" s="1">
        <v>76</v>
      </c>
      <c r="D121" s="1">
        <v>114</v>
      </c>
      <c r="E121" s="1">
        <v>156</v>
      </c>
      <c r="F121" s="1">
        <v>202</v>
      </c>
      <c r="G121" s="1">
        <v>250</v>
      </c>
      <c r="H121" s="1">
        <v>302</v>
      </c>
      <c r="I121" s="1">
        <v>356</v>
      </c>
      <c r="J121" s="1">
        <v>414</v>
      </c>
      <c r="K121" s="1">
        <v>0</v>
      </c>
      <c r="L121" s="1">
        <v>0</v>
      </c>
      <c r="N121" s="1" t="str">
        <f t="shared" si="13"/>
        <v>8025K60-123-12</v>
      </c>
      <c r="O121" s="10">
        <f t="shared" si="14"/>
        <v>40</v>
      </c>
      <c r="P121" s="10">
        <f t="shared" si="15"/>
        <v>76</v>
      </c>
      <c r="Q121" s="10">
        <f t="shared" si="16"/>
        <v>114</v>
      </c>
      <c r="R121" s="10">
        <f t="shared" si="17"/>
        <v>156</v>
      </c>
      <c r="S121" s="10">
        <f t="shared" si="18"/>
        <v>202</v>
      </c>
      <c r="T121" s="10">
        <f t="shared" si="19"/>
        <v>250</v>
      </c>
      <c r="U121" s="10">
        <f t="shared" si="20"/>
        <v>302</v>
      </c>
      <c r="V121" s="10">
        <f t="shared" si="21"/>
        <v>356</v>
      </c>
      <c r="W121" s="10">
        <f t="shared" si="22"/>
        <v>414</v>
      </c>
      <c r="X121" s="10">
        <f t="shared" si="23"/>
        <v>0</v>
      </c>
      <c r="Y121" s="10">
        <f t="shared" si="24"/>
        <v>0</v>
      </c>
    </row>
    <row r="122" spans="1:25" x14ac:dyDescent="0.2">
      <c r="A122" s="1" t="s">
        <v>131</v>
      </c>
      <c r="B122" s="1">
        <v>54</v>
      </c>
      <c r="C122" s="1">
        <v>97</v>
      </c>
      <c r="D122" s="1">
        <v>142</v>
      </c>
      <c r="E122" s="1">
        <v>190</v>
      </c>
      <c r="F122" s="1">
        <v>241</v>
      </c>
      <c r="G122" s="1">
        <v>294</v>
      </c>
      <c r="H122" s="1">
        <v>350</v>
      </c>
      <c r="I122" s="1">
        <v>409</v>
      </c>
      <c r="J122" s="1">
        <v>471</v>
      </c>
      <c r="K122" s="1">
        <v>0</v>
      </c>
      <c r="L122" s="1">
        <v>0</v>
      </c>
      <c r="N122" s="1" t="str">
        <f t="shared" si="13"/>
        <v>8025K76-139-12</v>
      </c>
      <c r="O122" s="10">
        <f t="shared" si="14"/>
        <v>54</v>
      </c>
      <c r="P122" s="10">
        <f t="shared" si="15"/>
        <v>97</v>
      </c>
      <c r="Q122" s="10">
        <f t="shared" si="16"/>
        <v>142</v>
      </c>
      <c r="R122" s="10">
        <f t="shared" si="17"/>
        <v>190</v>
      </c>
      <c r="S122" s="10">
        <f t="shared" si="18"/>
        <v>241</v>
      </c>
      <c r="T122" s="10">
        <f t="shared" si="19"/>
        <v>294</v>
      </c>
      <c r="U122" s="10">
        <f t="shared" si="20"/>
        <v>350</v>
      </c>
      <c r="V122" s="10">
        <f t="shared" si="21"/>
        <v>409</v>
      </c>
      <c r="W122" s="10">
        <f t="shared" si="22"/>
        <v>471</v>
      </c>
      <c r="X122" s="10">
        <f t="shared" si="23"/>
        <v>0</v>
      </c>
      <c r="Y122" s="10">
        <f t="shared" si="24"/>
        <v>0</v>
      </c>
    </row>
    <row r="123" spans="1:25" x14ac:dyDescent="0.2">
      <c r="A123" s="1" t="s">
        <v>132</v>
      </c>
      <c r="B123" s="1">
        <v>87</v>
      </c>
      <c r="C123" s="1">
        <v>144</v>
      </c>
      <c r="D123" s="1">
        <v>200</v>
      </c>
      <c r="E123" s="1">
        <v>257</v>
      </c>
      <c r="F123" s="1">
        <v>316</v>
      </c>
      <c r="G123" s="1">
        <v>375</v>
      </c>
      <c r="H123" s="1">
        <v>437</v>
      </c>
      <c r="I123" s="1">
        <v>499</v>
      </c>
      <c r="J123" s="1">
        <v>564</v>
      </c>
      <c r="K123" s="1">
        <v>0</v>
      </c>
      <c r="L123" s="1">
        <v>0</v>
      </c>
      <c r="N123" s="1" t="str">
        <f t="shared" si="13"/>
        <v>8025K101-164-12</v>
      </c>
      <c r="O123" s="10">
        <f t="shared" si="14"/>
        <v>87</v>
      </c>
      <c r="P123" s="10">
        <f t="shared" si="15"/>
        <v>144</v>
      </c>
      <c r="Q123" s="10">
        <f t="shared" si="16"/>
        <v>200</v>
      </c>
      <c r="R123" s="10">
        <f t="shared" si="17"/>
        <v>257</v>
      </c>
      <c r="S123" s="10">
        <f t="shared" si="18"/>
        <v>316</v>
      </c>
      <c r="T123" s="10">
        <f t="shared" si="19"/>
        <v>375</v>
      </c>
      <c r="U123" s="10">
        <f t="shared" si="20"/>
        <v>437</v>
      </c>
      <c r="V123" s="10">
        <f t="shared" si="21"/>
        <v>499</v>
      </c>
      <c r="W123" s="10">
        <f t="shared" si="22"/>
        <v>564</v>
      </c>
      <c r="X123" s="10">
        <f t="shared" si="23"/>
        <v>0</v>
      </c>
      <c r="Y123" s="10">
        <f t="shared" si="24"/>
        <v>0</v>
      </c>
    </row>
    <row r="124" spans="1:25" x14ac:dyDescent="0.2">
      <c r="A124" s="1" t="s">
        <v>133</v>
      </c>
      <c r="B124" s="1">
        <v>40</v>
      </c>
      <c r="C124" s="1">
        <v>66</v>
      </c>
      <c r="D124" s="1">
        <v>92</v>
      </c>
      <c r="E124" s="1">
        <v>118</v>
      </c>
      <c r="F124" s="1">
        <v>145</v>
      </c>
      <c r="G124" s="1">
        <v>172</v>
      </c>
      <c r="H124" s="1">
        <v>200</v>
      </c>
      <c r="I124" s="1">
        <v>229</v>
      </c>
      <c r="J124" s="1">
        <v>0</v>
      </c>
      <c r="K124" s="1">
        <v>0</v>
      </c>
      <c r="L124" s="1">
        <v>0</v>
      </c>
      <c r="N124" s="1" t="str">
        <f t="shared" si="13"/>
        <v>7525K33-73-08</v>
      </c>
      <c r="O124" s="10">
        <f t="shared" si="14"/>
        <v>40</v>
      </c>
      <c r="P124" s="10">
        <f t="shared" si="15"/>
        <v>66</v>
      </c>
      <c r="Q124" s="10">
        <f t="shared" si="16"/>
        <v>92</v>
      </c>
      <c r="R124" s="10">
        <f t="shared" si="17"/>
        <v>118</v>
      </c>
      <c r="S124" s="10">
        <f t="shared" si="18"/>
        <v>145</v>
      </c>
      <c r="T124" s="10">
        <f t="shared" si="19"/>
        <v>172</v>
      </c>
      <c r="U124" s="10">
        <f t="shared" si="20"/>
        <v>200</v>
      </c>
      <c r="V124" s="10">
        <f t="shared" si="21"/>
        <v>229</v>
      </c>
      <c r="W124" s="10">
        <f t="shared" si="22"/>
        <v>0</v>
      </c>
      <c r="X124" s="10">
        <f t="shared" si="23"/>
        <v>0</v>
      </c>
      <c r="Y124" s="10">
        <f t="shared" si="24"/>
        <v>0</v>
      </c>
    </row>
    <row r="125" spans="1:25" x14ac:dyDescent="0.2">
      <c r="A125" s="1" t="s">
        <v>134</v>
      </c>
      <c r="B125" s="1">
        <v>51</v>
      </c>
      <c r="C125" s="1">
        <v>81</v>
      </c>
      <c r="D125" s="1">
        <v>110</v>
      </c>
      <c r="E125" s="1">
        <v>139</v>
      </c>
      <c r="F125" s="1">
        <v>167</v>
      </c>
      <c r="G125" s="1">
        <v>196</v>
      </c>
      <c r="H125" s="1">
        <v>225</v>
      </c>
      <c r="I125" s="1">
        <v>255</v>
      </c>
      <c r="J125" s="1">
        <v>0</v>
      </c>
      <c r="K125" s="1">
        <v>0</v>
      </c>
      <c r="L125" s="1">
        <v>0</v>
      </c>
      <c r="N125" s="1" t="str">
        <f t="shared" si="13"/>
        <v>7525K33-83-10</v>
      </c>
      <c r="O125" s="10">
        <f t="shared" si="14"/>
        <v>51</v>
      </c>
      <c r="P125" s="10">
        <f t="shared" si="15"/>
        <v>81</v>
      </c>
      <c r="Q125" s="10">
        <f t="shared" si="16"/>
        <v>110</v>
      </c>
      <c r="R125" s="10">
        <f t="shared" si="17"/>
        <v>139</v>
      </c>
      <c r="S125" s="10">
        <f t="shared" si="18"/>
        <v>167</v>
      </c>
      <c r="T125" s="10">
        <f t="shared" si="19"/>
        <v>196</v>
      </c>
      <c r="U125" s="10">
        <f t="shared" si="20"/>
        <v>225</v>
      </c>
      <c r="V125" s="10">
        <f t="shared" si="21"/>
        <v>255</v>
      </c>
      <c r="W125" s="10">
        <f t="shared" si="22"/>
        <v>0</v>
      </c>
      <c r="X125" s="10">
        <f t="shared" si="23"/>
        <v>0</v>
      </c>
      <c r="Y125" s="10">
        <f t="shared" si="24"/>
        <v>0</v>
      </c>
    </row>
    <row r="126" spans="1:25" x14ac:dyDescent="0.2">
      <c r="A126" s="1" t="s">
        <v>135</v>
      </c>
      <c r="B126" s="1">
        <v>32</v>
      </c>
      <c r="C126" s="1">
        <v>60</v>
      </c>
      <c r="D126" s="1">
        <v>90</v>
      </c>
      <c r="E126" s="1">
        <v>122</v>
      </c>
      <c r="F126" s="1">
        <v>157</v>
      </c>
      <c r="G126" s="1">
        <v>194</v>
      </c>
      <c r="H126" s="1">
        <v>233</v>
      </c>
      <c r="I126" s="1">
        <v>274</v>
      </c>
      <c r="J126" s="1">
        <v>0</v>
      </c>
      <c r="K126" s="1">
        <v>0</v>
      </c>
      <c r="L126" s="1">
        <v>0</v>
      </c>
      <c r="N126" s="1" t="str">
        <f t="shared" si="13"/>
        <v>7525K42-92-10</v>
      </c>
      <c r="O126" s="10">
        <f t="shared" si="14"/>
        <v>32</v>
      </c>
      <c r="P126" s="10">
        <f t="shared" si="15"/>
        <v>60</v>
      </c>
      <c r="Q126" s="10">
        <f t="shared" si="16"/>
        <v>90</v>
      </c>
      <c r="R126" s="10">
        <f t="shared" si="17"/>
        <v>122</v>
      </c>
      <c r="S126" s="10">
        <f t="shared" si="18"/>
        <v>157</v>
      </c>
      <c r="T126" s="10">
        <f t="shared" si="19"/>
        <v>194</v>
      </c>
      <c r="U126" s="10">
        <f t="shared" si="20"/>
        <v>233</v>
      </c>
      <c r="V126" s="10">
        <f t="shared" si="21"/>
        <v>274</v>
      </c>
      <c r="W126" s="10">
        <f t="shared" si="22"/>
        <v>0</v>
      </c>
      <c r="X126" s="10">
        <f t="shared" si="23"/>
        <v>0</v>
      </c>
      <c r="Y126" s="10">
        <f t="shared" si="24"/>
        <v>0</v>
      </c>
    </row>
    <row r="127" spans="1:25" x14ac:dyDescent="0.2">
      <c r="A127" s="1" t="s">
        <v>136</v>
      </c>
      <c r="B127" s="1">
        <v>25</v>
      </c>
      <c r="C127" s="1">
        <v>52</v>
      </c>
      <c r="D127" s="1">
        <v>83</v>
      </c>
      <c r="E127" s="1">
        <v>118</v>
      </c>
      <c r="F127" s="1">
        <v>159</v>
      </c>
      <c r="G127" s="1">
        <v>203</v>
      </c>
      <c r="H127" s="1">
        <v>252</v>
      </c>
      <c r="I127" s="1">
        <v>306</v>
      </c>
      <c r="J127" s="1">
        <v>0</v>
      </c>
      <c r="K127" s="1">
        <v>0</v>
      </c>
      <c r="L127" s="1">
        <v>0</v>
      </c>
      <c r="N127" s="1" t="str">
        <f t="shared" si="13"/>
        <v>7525K48-98-10</v>
      </c>
      <c r="O127" s="10">
        <f t="shared" si="14"/>
        <v>25</v>
      </c>
      <c r="P127" s="10">
        <f t="shared" si="15"/>
        <v>52</v>
      </c>
      <c r="Q127" s="10">
        <f t="shared" si="16"/>
        <v>83</v>
      </c>
      <c r="R127" s="10">
        <f t="shared" si="17"/>
        <v>118</v>
      </c>
      <c r="S127" s="10">
        <f t="shared" si="18"/>
        <v>159</v>
      </c>
      <c r="T127" s="10">
        <f t="shared" si="19"/>
        <v>203</v>
      </c>
      <c r="U127" s="10">
        <f t="shared" si="20"/>
        <v>252</v>
      </c>
      <c r="V127" s="10">
        <f t="shared" si="21"/>
        <v>306</v>
      </c>
      <c r="W127" s="10">
        <f t="shared" si="22"/>
        <v>0</v>
      </c>
      <c r="X127" s="10">
        <f t="shared" si="23"/>
        <v>0</v>
      </c>
      <c r="Y127" s="10">
        <f t="shared" si="24"/>
        <v>0</v>
      </c>
    </row>
    <row r="128" spans="1:25" x14ac:dyDescent="0.2">
      <c r="A128" s="1" t="s">
        <v>137</v>
      </c>
      <c r="B128" s="1">
        <v>33</v>
      </c>
      <c r="C128" s="1">
        <v>64</v>
      </c>
      <c r="D128" s="1">
        <v>100</v>
      </c>
      <c r="E128" s="1">
        <v>139</v>
      </c>
      <c r="F128" s="1">
        <v>182</v>
      </c>
      <c r="G128" s="1">
        <v>230</v>
      </c>
      <c r="H128" s="1">
        <v>281</v>
      </c>
      <c r="I128" s="1">
        <v>336</v>
      </c>
      <c r="J128" s="1">
        <v>0</v>
      </c>
      <c r="K128" s="1">
        <v>0</v>
      </c>
      <c r="L128" s="1">
        <v>0</v>
      </c>
      <c r="N128" s="1" t="str">
        <f t="shared" si="13"/>
        <v>7525K60-110-10</v>
      </c>
      <c r="O128" s="10">
        <f t="shared" si="14"/>
        <v>33</v>
      </c>
      <c r="P128" s="10">
        <f t="shared" si="15"/>
        <v>64</v>
      </c>
      <c r="Q128" s="10">
        <f t="shared" si="16"/>
        <v>100</v>
      </c>
      <c r="R128" s="10">
        <f t="shared" si="17"/>
        <v>139</v>
      </c>
      <c r="S128" s="10">
        <f t="shared" si="18"/>
        <v>182</v>
      </c>
      <c r="T128" s="10">
        <f t="shared" si="19"/>
        <v>230</v>
      </c>
      <c r="U128" s="10">
        <f t="shared" si="20"/>
        <v>281</v>
      </c>
      <c r="V128" s="10">
        <f t="shared" si="21"/>
        <v>336</v>
      </c>
      <c r="W128" s="10">
        <f t="shared" si="22"/>
        <v>0</v>
      </c>
      <c r="X128" s="10">
        <f t="shared" si="23"/>
        <v>0</v>
      </c>
      <c r="Y128" s="10">
        <f t="shared" si="24"/>
        <v>0</v>
      </c>
    </row>
    <row r="129" spans="1:25" x14ac:dyDescent="0.2">
      <c r="A129" s="1" t="s">
        <v>138</v>
      </c>
      <c r="B129" s="1">
        <v>39</v>
      </c>
      <c r="C129" s="1">
        <v>74</v>
      </c>
      <c r="D129" s="1">
        <v>112</v>
      </c>
      <c r="E129" s="1">
        <v>154</v>
      </c>
      <c r="F129" s="1">
        <v>199</v>
      </c>
      <c r="G129" s="1">
        <v>248</v>
      </c>
      <c r="H129" s="1">
        <v>300</v>
      </c>
      <c r="I129" s="1">
        <v>356</v>
      </c>
      <c r="J129" s="1">
        <v>0</v>
      </c>
      <c r="K129" s="1">
        <v>0</v>
      </c>
      <c r="L129" s="1">
        <v>0</v>
      </c>
      <c r="N129" s="1" t="str">
        <f t="shared" si="13"/>
        <v>7525K60-123-12</v>
      </c>
      <c r="O129" s="10">
        <f t="shared" si="14"/>
        <v>39</v>
      </c>
      <c r="P129" s="10">
        <f t="shared" si="15"/>
        <v>74</v>
      </c>
      <c r="Q129" s="10">
        <f t="shared" si="16"/>
        <v>112</v>
      </c>
      <c r="R129" s="10">
        <f t="shared" si="17"/>
        <v>154</v>
      </c>
      <c r="S129" s="10">
        <f t="shared" si="18"/>
        <v>199</v>
      </c>
      <c r="T129" s="10">
        <f t="shared" si="19"/>
        <v>248</v>
      </c>
      <c r="U129" s="10">
        <f t="shared" si="20"/>
        <v>300</v>
      </c>
      <c r="V129" s="10">
        <f t="shared" si="21"/>
        <v>356</v>
      </c>
      <c r="W129" s="10">
        <f t="shared" si="22"/>
        <v>0</v>
      </c>
      <c r="X129" s="10">
        <f t="shared" si="23"/>
        <v>0</v>
      </c>
      <c r="Y129" s="10">
        <f t="shared" si="24"/>
        <v>0</v>
      </c>
    </row>
    <row r="130" spans="1:25" x14ac:dyDescent="0.2">
      <c r="A130" s="1" t="s">
        <v>139</v>
      </c>
      <c r="B130" s="1">
        <v>51</v>
      </c>
      <c r="C130" s="1">
        <v>93</v>
      </c>
      <c r="D130" s="1">
        <v>138</v>
      </c>
      <c r="E130" s="1">
        <v>185</v>
      </c>
      <c r="F130" s="1">
        <v>235</v>
      </c>
      <c r="G130" s="1">
        <v>289</v>
      </c>
      <c r="H130" s="1">
        <v>345</v>
      </c>
      <c r="I130" s="1">
        <v>404</v>
      </c>
      <c r="J130" s="1">
        <v>0</v>
      </c>
      <c r="K130" s="1">
        <v>0</v>
      </c>
      <c r="L130" s="1">
        <v>0</v>
      </c>
      <c r="N130" s="1" t="str">
        <f t="shared" si="13"/>
        <v>7525K76-139-12</v>
      </c>
      <c r="O130" s="10">
        <f t="shared" si="14"/>
        <v>51</v>
      </c>
      <c r="P130" s="10">
        <f t="shared" si="15"/>
        <v>93</v>
      </c>
      <c r="Q130" s="10">
        <f t="shared" si="16"/>
        <v>138</v>
      </c>
      <c r="R130" s="10">
        <f t="shared" si="17"/>
        <v>185</v>
      </c>
      <c r="S130" s="10">
        <f t="shared" si="18"/>
        <v>235</v>
      </c>
      <c r="T130" s="10">
        <f t="shared" si="19"/>
        <v>289</v>
      </c>
      <c r="U130" s="10">
        <f t="shared" si="20"/>
        <v>345</v>
      </c>
      <c r="V130" s="10">
        <f t="shared" si="21"/>
        <v>404</v>
      </c>
      <c r="W130" s="10">
        <f t="shared" si="22"/>
        <v>0</v>
      </c>
      <c r="X130" s="10">
        <f t="shared" si="23"/>
        <v>0</v>
      </c>
      <c r="Y130" s="10">
        <f t="shared" si="24"/>
        <v>0</v>
      </c>
    </row>
    <row r="131" spans="1:25" x14ac:dyDescent="0.2">
      <c r="A131" s="1" t="s">
        <v>140</v>
      </c>
      <c r="B131" s="1">
        <v>81</v>
      </c>
      <c r="C131" s="1">
        <v>136</v>
      </c>
      <c r="D131" s="1">
        <v>190</v>
      </c>
      <c r="E131" s="1">
        <v>246</v>
      </c>
      <c r="F131" s="1">
        <v>303</v>
      </c>
      <c r="G131" s="1">
        <v>361</v>
      </c>
      <c r="H131" s="1">
        <v>421</v>
      </c>
      <c r="I131" s="1">
        <v>483</v>
      </c>
      <c r="J131" s="1">
        <v>0</v>
      </c>
      <c r="K131" s="1">
        <v>0</v>
      </c>
      <c r="L131" s="1">
        <v>0</v>
      </c>
      <c r="N131" s="1" t="str">
        <f t="shared" si="13"/>
        <v>7525K101-164-12</v>
      </c>
      <c r="O131" s="10">
        <f t="shared" si="14"/>
        <v>81</v>
      </c>
      <c r="P131" s="10">
        <f t="shared" si="15"/>
        <v>136</v>
      </c>
      <c r="Q131" s="10">
        <f t="shared" si="16"/>
        <v>190</v>
      </c>
      <c r="R131" s="10">
        <f t="shared" si="17"/>
        <v>246</v>
      </c>
      <c r="S131" s="10">
        <f t="shared" si="18"/>
        <v>303</v>
      </c>
      <c r="T131" s="10">
        <f t="shared" si="19"/>
        <v>361</v>
      </c>
      <c r="U131" s="10">
        <f t="shared" si="20"/>
        <v>421</v>
      </c>
      <c r="V131" s="10">
        <f t="shared" si="21"/>
        <v>483</v>
      </c>
      <c r="W131" s="10">
        <f t="shared" si="22"/>
        <v>0</v>
      </c>
      <c r="X131" s="10">
        <f t="shared" si="23"/>
        <v>0</v>
      </c>
      <c r="Y131" s="10">
        <f t="shared" si="24"/>
        <v>0</v>
      </c>
    </row>
    <row r="132" spans="1:25" x14ac:dyDescent="0.2">
      <c r="A132" s="1" t="s">
        <v>141</v>
      </c>
      <c r="B132" s="1">
        <v>37</v>
      </c>
      <c r="C132" s="1">
        <v>63</v>
      </c>
      <c r="D132" s="1">
        <v>88</v>
      </c>
      <c r="E132" s="1">
        <v>113</v>
      </c>
      <c r="F132" s="1">
        <v>140</v>
      </c>
      <c r="G132" s="1">
        <v>167</v>
      </c>
      <c r="H132" s="1">
        <v>194</v>
      </c>
      <c r="I132" s="1">
        <v>0</v>
      </c>
      <c r="J132" s="1">
        <v>0</v>
      </c>
      <c r="K132" s="1">
        <v>0</v>
      </c>
      <c r="L132" s="1">
        <v>0</v>
      </c>
      <c r="N132" s="1" t="str">
        <f t="shared" si="13"/>
        <v>7025K33-73-08</v>
      </c>
      <c r="O132" s="10">
        <f t="shared" si="14"/>
        <v>37</v>
      </c>
      <c r="P132" s="10">
        <f t="shared" si="15"/>
        <v>63</v>
      </c>
      <c r="Q132" s="10">
        <f t="shared" si="16"/>
        <v>88</v>
      </c>
      <c r="R132" s="10">
        <f t="shared" si="17"/>
        <v>113</v>
      </c>
      <c r="S132" s="10">
        <f t="shared" si="18"/>
        <v>140</v>
      </c>
      <c r="T132" s="10">
        <f t="shared" si="19"/>
        <v>167</v>
      </c>
      <c r="U132" s="10">
        <f t="shared" si="20"/>
        <v>194</v>
      </c>
      <c r="V132" s="10">
        <f t="shared" si="21"/>
        <v>0</v>
      </c>
      <c r="W132" s="10">
        <f t="shared" si="22"/>
        <v>0</v>
      </c>
      <c r="X132" s="10">
        <f t="shared" si="23"/>
        <v>0</v>
      </c>
      <c r="Y132" s="10">
        <f t="shared" si="24"/>
        <v>0</v>
      </c>
    </row>
    <row r="133" spans="1:25" x14ac:dyDescent="0.2">
      <c r="A133" s="1" t="s">
        <v>142</v>
      </c>
      <c r="B133" s="1">
        <v>47</v>
      </c>
      <c r="C133" s="1">
        <v>76</v>
      </c>
      <c r="D133" s="1">
        <v>104</v>
      </c>
      <c r="E133" s="1">
        <v>132</v>
      </c>
      <c r="F133" s="1">
        <v>160</v>
      </c>
      <c r="G133" s="1">
        <v>188</v>
      </c>
      <c r="H133" s="1">
        <v>216</v>
      </c>
      <c r="I133" s="1">
        <v>0</v>
      </c>
      <c r="J133" s="1">
        <v>0</v>
      </c>
      <c r="K133" s="1">
        <v>0</v>
      </c>
      <c r="L133" s="1">
        <v>0</v>
      </c>
      <c r="N133" s="1" t="str">
        <f t="shared" si="13"/>
        <v>7025K33-83-10</v>
      </c>
      <c r="O133" s="10">
        <f t="shared" si="14"/>
        <v>47</v>
      </c>
      <c r="P133" s="10">
        <f t="shared" si="15"/>
        <v>76</v>
      </c>
      <c r="Q133" s="10">
        <f t="shared" si="16"/>
        <v>104</v>
      </c>
      <c r="R133" s="10">
        <f t="shared" si="17"/>
        <v>132</v>
      </c>
      <c r="S133" s="10">
        <f t="shared" si="18"/>
        <v>160</v>
      </c>
      <c r="T133" s="10">
        <f t="shared" si="19"/>
        <v>188</v>
      </c>
      <c r="U133" s="10">
        <f t="shared" si="20"/>
        <v>216</v>
      </c>
      <c r="V133" s="10">
        <f t="shared" si="21"/>
        <v>0</v>
      </c>
      <c r="W133" s="10">
        <f t="shared" si="22"/>
        <v>0</v>
      </c>
      <c r="X133" s="10">
        <f t="shared" si="23"/>
        <v>0</v>
      </c>
      <c r="Y133" s="10">
        <f t="shared" si="24"/>
        <v>0</v>
      </c>
    </row>
    <row r="134" spans="1:25" x14ac:dyDescent="0.2">
      <c r="A134" s="1" t="s">
        <v>143</v>
      </c>
      <c r="B134" s="1">
        <v>31</v>
      </c>
      <c r="C134" s="1">
        <v>58</v>
      </c>
      <c r="D134" s="1">
        <v>88</v>
      </c>
      <c r="E134" s="1">
        <v>120</v>
      </c>
      <c r="F134" s="1">
        <v>155</v>
      </c>
      <c r="G134" s="1">
        <v>192</v>
      </c>
      <c r="H134" s="1">
        <v>232</v>
      </c>
      <c r="I134" s="1">
        <v>0</v>
      </c>
      <c r="J134" s="1">
        <v>0</v>
      </c>
      <c r="K134" s="1">
        <v>0</v>
      </c>
      <c r="L134" s="1">
        <v>0</v>
      </c>
      <c r="N134" s="1" t="str">
        <f t="shared" si="13"/>
        <v>7025K42-92-10</v>
      </c>
      <c r="O134" s="10">
        <f t="shared" si="14"/>
        <v>31</v>
      </c>
      <c r="P134" s="10">
        <f t="shared" si="15"/>
        <v>58</v>
      </c>
      <c r="Q134" s="10">
        <f t="shared" si="16"/>
        <v>88</v>
      </c>
      <c r="R134" s="10">
        <f t="shared" si="17"/>
        <v>120</v>
      </c>
      <c r="S134" s="10">
        <f t="shared" si="18"/>
        <v>155</v>
      </c>
      <c r="T134" s="10">
        <f t="shared" si="19"/>
        <v>192</v>
      </c>
      <c r="U134" s="10">
        <f t="shared" si="20"/>
        <v>232</v>
      </c>
      <c r="V134" s="10">
        <f t="shared" si="21"/>
        <v>0</v>
      </c>
      <c r="W134" s="10">
        <f t="shared" si="22"/>
        <v>0</v>
      </c>
      <c r="X134" s="10">
        <f t="shared" si="23"/>
        <v>0</v>
      </c>
      <c r="Y134" s="10">
        <f t="shared" si="24"/>
        <v>0</v>
      </c>
    </row>
    <row r="135" spans="1:25" x14ac:dyDescent="0.2">
      <c r="A135" s="1" t="s">
        <v>144</v>
      </c>
      <c r="B135" s="1">
        <v>24</v>
      </c>
      <c r="C135" s="1">
        <v>51</v>
      </c>
      <c r="D135" s="1">
        <v>82</v>
      </c>
      <c r="E135" s="1">
        <v>118</v>
      </c>
      <c r="F135" s="1">
        <v>160</v>
      </c>
      <c r="G135" s="1">
        <v>205</v>
      </c>
      <c r="H135" s="1">
        <v>256</v>
      </c>
      <c r="I135" s="1">
        <v>0</v>
      </c>
      <c r="J135" s="1">
        <v>0</v>
      </c>
      <c r="K135" s="1">
        <v>0</v>
      </c>
      <c r="L135" s="1">
        <v>0</v>
      </c>
      <c r="N135" s="1" t="str">
        <f t="shared" si="13"/>
        <v>7025K48-98-10</v>
      </c>
      <c r="O135" s="10">
        <f t="shared" si="14"/>
        <v>24</v>
      </c>
      <c r="P135" s="10">
        <f t="shared" si="15"/>
        <v>51</v>
      </c>
      <c r="Q135" s="10">
        <f t="shared" si="16"/>
        <v>82</v>
      </c>
      <c r="R135" s="10">
        <f t="shared" si="17"/>
        <v>118</v>
      </c>
      <c r="S135" s="10">
        <f t="shared" si="18"/>
        <v>160</v>
      </c>
      <c r="T135" s="10">
        <f t="shared" si="19"/>
        <v>205</v>
      </c>
      <c r="U135" s="10">
        <f t="shared" si="20"/>
        <v>256</v>
      </c>
      <c r="V135" s="10">
        <f t="shared" si="21"/>
        <v>0</v>
      </c>
      <c r="W135" s="10">
        <f t="shared" si="22"/>
        <v>0</v>
      </c>
      <c r="X135" s="10">
        <f t="shared" si="23"/>
        <v>0</v>
      </c>
      <c r="Y135" s="10">
        <f t="shared" si="24"/>
        <v>0</v>
      </c>
    </row>
    <row r="136" spans="1:25" x14ac:dyDescent="0.2">
      <c r="A136" s="1" t="s">
        <v>145</v>
      </c>
      <c r="B136" s="1">
        <v>31</v>
      </c>
      <c r="C136" s="1">
        <v>62</v>
      </c>
      <c r="D136" s="1">
        <v>98</v>
      </c>
      <c r="E136" s="1">
        <v>138</v>
      </c>
      <c r="F136" s="1">
        <v>182</v>
      </c>
      <c r="G136" s="1">
        <v>230</v>
      </c>
      <c r="H136" s="1">
        <v>282</v>
      </c>
      <c r="I136" s="1">
        <v>0</v>
      </c>
      <c r="J136" s="1">
        <v>0</v>
      </c>
      <c r="K136" s="1">
        <v>0</v>
      </c>
      <c r="L136" s="1">
        <v>0</v>
      </c>
      <c r="N136" s="1" t="str">
        <f t="shared" si="13"/>
        <v>7025K60-110-10</v>
      </c>
      <c r="O136" s="10">
        <f t="shared" si="14"/>
        <v>31</v>
      </c>
      <c r="P136" s="10">
        <f t="shared" si="15"/>
        <v>62</v>
      </c>
      <c r="Q136" s="10">
        <f t="shared" si="16"/>
        <v>98</v>
      </c>
      <c r="R136" s="10">
        <f t="shared" si="17"/>
        <v>138</v>
      </c>
      <c r="S136" s="10">
        <f t="shared" si="18"/>
        <v>182</v>
      </c>
      <c r="T136" s="10">
        <f t="shared" si="19"/>
        <v>230</v>
      </c>
      <c r="U136" s="10">
        <f t="shared" si="20"/>
        <v>282</v>
      </c>
      <c r="V136" s="10">
        <f t="shared" si="21"/>
        <v>0</v>
      </c>
      <c r="W136" s="10">
        <f t="shared" si="22"/>
        <v>0</v>
      </c>
      <c r="X136" s="10">
        <f t="shared" si="23"/>
        <v>0</v>
      </c>
      <c r="Y136" s="10">
        <f t="shared" si="24"/>
        <v>0</v>
      </c>
    </row>
    <row r="137" spans="1:25" x14ac:dyDescent="0.2">
      <c r="A137" s="1" t="s">
        <v>146</v>
      </c>
      <c r="B137" s="1">
        <v>37</v>
      </c>
      <c r="C137" s="1">
        <v>71</v>
      </c>
      <c r="D137" s="1">
        <v>110</v>
      </c>
      <c r="E137" s="1">
        <v>151</v>
      </c>
      <c r="F137" s="1">
        <v>197</v>
      </c>
      <c r="G137" s="1">
        <v>246</v>
      </c>
      <c r="H137" s="1">
        <v>299</v>
      </c>
      <c r="I137" s="1">
        <v>0</v>
      </c>
      <c r="J137" s="1">
        <v>0</v>
      </c>
      <c r="K137" s="1">
        <v>0</v>
      </c>
      <c r="L137" s="1">
        <v>0</v>
      </c>
      <c r="N137" s="1" t="str">
        <f t="shared" si="13"/>
        <v>7025K60-123-12</v>
      </c>
      <c r="O137" s="10">
        <f t="shared" si="14"/>
        <v>37</v>
      </c>
      <c r="P137" s="10">
        <f t="shared" si="15"/>
        <v>71</v>
      </c>
      <c r="Q137" s="10">
        <f t="shared" si="16"/>
        <v>110</v>
      </c>
      <c r="R137" s="10">
        <f t="shared" si="17"/>
        <v>151</v>
      </c>
      <c r="S137" s="10">
        <f t="shared" si="18"/>
        <v>197</v>
      </c>
      <c r="T137" s="10">
        <f t="shared" si="19"/>
        <v>246</v>
      </c>
      <c r="U137" s="10">
        <f t="shared" si="20"/>
        <v>299</v>
      </c>
      <c r="V137" s="10">
        <f t="shared" si="21"/>
        <v>0</v>
      </c>
      <c r="W137" s="10">
        <f t="shared" si="22"/>
        <v>0</v>
      </c>
      <c r="X137" s="10">
        <f t="shared" si="23"/>
        <v>0</v>
      </c>
      <c r="Y137" s="10">
        <f t="shared" si="24"/>
        <v>0</v>
      </c>
    </row>
    <row r="138" spans="1:25" x14ac:dyDescent="0.2">
      <c r="A138" s="1" t="s">
        <v>147</v>
      </c>
      <c r="B138" s="1">
        <v>48</v>
      </c>
      <c r="C138" s="1">
        <v>89</v>
      </c>
      <c r="D138" s="1">
        <v>133</v>
      </c>
      <c r="E138" s="1">
        <v>180</v>
      </c>
      <c r="F138" s="1">
        <v>230</v>
      </c>
      <c r="G138" s="1">
        <v>283</v>
      </c>
      <c r="H138" s="1">
        <v>340</v>
      </c>
      <c r="I138" s="1">
        <v>0</v>
      </c>
      <c r="J138" s="1">
        <v>0</v>
      </c>
      <c r="K138" s="1">
        <v>0</v>
      </c>
      <c r="L138" s="1">
        <v>0</v>
      </c>
      <c r="N138" s="1" t="str">
        <f t="shared" si="13"/>
        <v>7025K76-139-12</v>
      </c>
      <c r="O138" s="10">
        <f t="shared" si="14"/>
        <v>48</v>
      </c>
      <c r="P138" s="10">
        <f t="shared" si="15"/>
        <v>89</v>
      </c>
      <c r="Q138" s="10">
        <f t="shared" si="16"/>
        <v>133</v>
      </c>
      <c r="R138" s="10">
        <f t="shared" si="17"/>
        <v>180</v>
      </c>
      <c r="S138" s="10">
        <f t="shared" si="18"/>
        <v>230</v>
      </c>
      <c r="T138" s="10">
        <f t="shared" si="19"/>
        <v>283</v>
      </c>
      <c r="U138" s="10">
        <f t="shared" si="20"/>
        <v>340</v>
      </c>
      <c r="V138" s="10">
        <f t="shared" si="21"/>
        <v>0</v>
      </c>
      <c r="W138" s="10">
        <f t="shared" si="22"/>
        <v>0</v>
      </c>
      <c r="X138" s="10">
        <f t="shared" si="23"/>
        <v>0</v>
      </c>
      <c r="Y138" s="10">
        <f t="shared" si="24"/>
        <v>0</v>
      </c>
    </row>
    <row r="139" spans="1:25" x14ac:dyDescent="0.2">
      <c r="A139" s="1" t="s">
        <v>148</v>
      </c>
      <c r="B139" s="1">
        <v>75</v>
      </c>
      <c r="C139" s="1">
        <v>128</v>
      </c>
      <c r="D139" s="1">
        <v>180</v>
      </c>
      <c r="E139" s="1">
        <v>234</v>
      </c>
      <c r="F139" s="1">
        <v>290</v>
      </c>
      <c r="G139" s="1">
        <v>347</v>
      </c>
      <c r="H139" s="1">
        <v>405</v>
      </c>
      <c r="I139" s="1">
        <v>0</v>
      </c>
      <c r="J139" s="1">
        <v>0</v>
      </c>
      <c r="K139" s="1">
        <v>0</v>
      </c>
      <c r="L139" s="1">
        <v>0</v>
      </c>
      <c r="N139" s="1" t="str">
        <f t="shared" si="13"/>
        <v>7025K101-164-12</v>
      </c>
      <c r="O139" s="10">
        <f t="shared" si="14"/>
        <v>75</v>
      </c>
      <c r="P139" s="10">
        <f t="shared" si="15"/>
        <v>128</v>
      </c>
      <c r="Q139" s="10">
        <f t="shared" si="16"/>
        <v>180</v>
      </c>
      <c r="R139" s="10">
        <f t="shared" si="17"/>
        <v>234</v>
      </c>
      <c r="S139" s="10">
        <f t="shared" si="18"/>
        <v>290</v>
      </c>
      <c r="T139" s="10">
        <f t="shared" si="19"/>
        <v>347</v>
      </c>
      <c r="U139" s="10">
        <f t="shared" si="20"/>
        <v>405</v>
      </c>
      <c r="V139" s="10">
        <f t="shared" si="21"/>
        <v>0</v>
      </c>
      <c r="W139" s="10">
        <f t="shared" si="22"/>
        <v>0</v>
      </c>
      <c r="X139" s="10">
        <f t="shared" si="23"/>
        <v>0</v>
      </c>
      <c r="Y139" s="10">
        <f t="shared" si="24"/>
        <v>0</v>
      </c>
    </row>
    <row r="140" spans="1:25" x14ac:dyDescent="0.2">
      <c r="A140" s="1" t="s">
        <v>149</v>
      </c>
      <c r="B140" s="1">
        <v>35</v>
      </c>
      <c r="C140" s="1">
        <v>59</v>
      </c>
      <c r="D140" s="1">
        <v>83</v>
      </c>
      <c r="E140" s="1">
        <v>108</v>
      </c>
      <c r="F140" s="1">
        <v>134</v>
      </c>
      <c r="G140" s="1">
        <v>161</v>
      </c>
      <c r="H140" s="1">
        <v>0</v>
      </c>
      <c r="I140" s="1">
        <v>0</v>
      </c>
      <c r="J140" s="1">
        <v>0</v>
      </c>
      <c r="K140" s="1">
        <v>0</v>
      </c>
      <c r="L140" s="1">
        <v>0</v>
      </c>
      <c r="N140" s="1" t="str">
        <f t="shared" si="13"/>
        <v>6525K33-73-08</v>
      </c>
      <c r="O140" s="10">
        <f t="shared" si="14"/>
        <v>35</v>
      </c>
      <c r="P140" s="10">
        <f t="shared" si="15"/>
        <v>59</v>
      </c>
      <c r="Q140" s="10">
        <f t="shared" si="16"/>
        <v>83</v>
      </c>
      <c r="R140" s="10">
        <f t="shared" si="17"/>
        <v>108</v>
      </c>
      <c r="S140" s="10">
        <f t="shared" si="18"/>
        <v>134</v>
      </c>
      <c r="T140" s="10">
        <f t="shared" si="19"/>
        <v>161</v>
      </c>
      <c r="U140" s="10">
        <f t="shared" si="20"/>
        <v>0</v>
      </c>
      <c r="V140" s="10">
        <f t="shared" si="21"/>
        <v>0</v>
      </c>
      <c r="W140" s="10">
        <f t="shared" si="22"/>
        <v>0</v>
      </c>
      <c r="X140" s="10">
        <f t="shared" si="23"/>
        <v>0</v>
      </c>
      <c r="Y140" s="10">
        <f t="shared" si="24"/>
        <v>0</v>
      </c>
    </row>
    <row r="141" spans="1:25" x14ac:dyDescent="0.2">
      <c r="A141" s="1" t="s">
        <v>150</v>
      </c>
      <c r="B141" s="1">
        <v>44</v>
      </c>
      <c r="C141" s="1">
        <v>72</v>
      </c>
      <c r="D141" s="1">
        <v>98</v>
      </c>
      <c r="E141" s="1">
        <v>125</v>
      </c>
      <c r="F141" s="1">
        <v>152</v>
      </c>
      <c r="G141" s="1">
        <v>179</v>
      </c>
      <c r="H141" s="1">
        <v>0</v>
      </c>
      <c r="I141" s="1">
        <v>0</v>
      </c>
      <c r="J141" s="1">
        <v>0</v>
      </c>
      <c r="K141" s="1">
        <v>0</v>
      </c>
      <c r="L141" s="1">
        <v>0</v>
      </c>
      <c r="N141" s="1" t="str">
        <f t="shared" ref="N141:N204" si="25">+A141</f>
        <v>6525K33-83-10</v>
      </c>
      <c r="O141" s="10">
        <f t="shared" ref="O141:O204" si="26">+B141*$B$8</f>
        <v>44</v>
      </c>
      <c r="P141" s="10">
        <f t="shared" ref="P141:P204" si="27">+C141*$B$8</f>
        <v>72</v>
      </c>
      <c r="Q141" s="10">
        <f t="shared" ref="Q141:Q204" si="28">+D141*$B$8</f>
        <v>98</v>
      </c>
      <c r="R141" s="10">
        <f t="shared" ref="R141:R204" si="29">+E141*$B$8</f>
        <v>125</v>
      </c>
      <c r="S141" s="10">
        <f t="shared" ref="S141:S204" si="30">+F141*$B$8</f>
        <v>152</v>
      </c>
      <c r="T141" s="10">
        <f t="shared" ref="T141:T204" si="31">+G141*$B$8</f>
        <v>179</v>
      </c>
      <c r="U141" s="10">
        <f t="shared" ref="U141:U204" si="32">+H141*$B$8</f>
        <v>0</v>
      </c>
      <c r="V141" s="10">
        <f t="shared" ref="V141:V204" si="33">+I141*$B$8</f>
        <v>0</v>
      </c>
      <c r="W141" s="10">
        <f t="shared" ref="W141:W204" si="34">+J141*$B$8</f>
        <v>0</v>
      </c>
      <c r="X141" s="10">
        <f t="shared" ref="X141:X204" si="35">+K141*$B$8</f>
        <v>0</v>
      </c>
      <c r="Y141" s="10">
        <f t="shared" ref="Y141:Y204" si="36">+L141*$B$8</f>
        <v>0</v>
      </c>
    </row>
    <row r="142" spans="1:25" x14ac:dyDescent="0.2">
      <c r="A142" s="1" t="s">
        <v>151</v>
      </c>
      <c r="B142" s="1">
        <v>29</v>
      </c>
      <c r="C142" s="1">
        <v>56</v>
      </c>
      <c r="D142" s="1">
        <v>86</v>
      </c>
      <c r="E142" s="1">
        <v>118</v>
      </c>
      <c r="F142" s="1">
        <v>153</v>
      </c>
      <c r="G142" s="1">
        <v>191</v>
      </c>
      <c r="H142" s="1">
        <v>0</v>
      </c>
      <c r="I142" s="1">
        <v>0</v>
      </c>
      <c r="J142" s="1">
        <v>0</v>
      </c>
      <c r="K142" s="1">
        <v>0</v>
      </c>
      <c r="L142" s="1">
        <v>0</v>
      </c>
      <c r="N142" s="1" t="str">
        <f t="shared" si="25"/>
        <v>6525K42-92-10</v>
      </c>
      <c r="O142" s="10">
        <f t="shared" si="26"/>
        <v>29</v>
      </c>
      <c r="P142" s="10">
        <f t="shared" si="27"/>
        <v>56</v>
      </c>
      <c r="Q142" s="10">
        <f t="shared" si="28"/>
        <v>86</v>
      </c>
      <c r="R142" s="10">
        <f t="shared" si="29"/>
        <v>118</v>
      </c>
      <c r="S142" s="10">
        <f t="shared" si="30"/>
        <v>153</v>
      </c>
      <c r="T142" s="10">
        <f t="shared" si="31"/>
        <v>191</v>
      </c>
      <c r="U142" s="10">
        <f t="shared" si="32"/>
        <v>0</v>
      </c>
      <c r="V142" s="10">
        <f t="shared" si="33"/>
        <v>0</v>
      </c>
      <c r="W142" s="10">
        <f t="shared" si="34"/>
        <v>0</v>
      </c>
      <c r="X142" s="10">
        <f t="shared" si="35"/>
        <v>0</v>
      </c>
      <c r="Y142" s="10">
        <f t="shared" si="36"/>
        <v>0</v>
      </c>
    </row>
    <row r="143" spans="1:25" x14ac:dyDescent="0.2">
      <c r="A143" s="1" t="s">
        <v>152</v>
      </c>
      <c r="B143" s="1">
        <v>23</v>
      </c>
      <c r="C143" s="1">
        <v>50</v>
      </c>
      <c r="D143" s="1">
        <v>82</v>
      </c>
      <c r="E143" s="1">
        <v>119</v>
      </c>
      <c r="F143" s="1">
        <v>161</v>
      </c>
      <c r="G143" s="1">
        <v>208</v>
      </c>
      <c r="H143" s="1">
        <v>0</v>
      </c>
      <c r="I143" s="1">
        <v>0</v>
      </c>
      <c r="J143" s="1">
        <v>0</v>
      </c>
      <c r="K143" s="1">
        <v>0</v>
      </c>
      <c r="L143" s="1">
        <v>0</v>
      </c>
      <c r="N143" s="1" t="str">
        <f t="shared" si="25"/>
        <v>6525K48-98-10</v>
      </c>
      <c r="O143" s="10">
        <f t="shared" si="26"/>
        <v>23</v>
      </c>
      <c r="P143" s="10">
        <f t="shared" si="27"/>
        <v>50</v>
      </c>
      <c r="Q143" s="10">
        <f t="shared" si="28"/>
        <v>82</v>
      </c>
      <c r="R143" s="10">
        <f t="shared" si="29"/>
        <v>119</v>
      </c>
      <c r="S143" s="10">
        <f t="shared" si="30"/>
        <v>161</v>
      </c>
      <c r="T143" s="10">
        <f t="shared" si="31"/>
        <v>208</v>
      </c>
      <c r="U143" s="10">
        <f t="shared" si="32"/>
        <v>0</v>
      </c>
      <c r="V143" s="10">
        <f t="shared" si="33"/>
        <v>0</v>
      </c>
      <c r="W143" s="10">
        <f t="shared" si="34"/>
        <v>0</v>
      </c>
      <c r="X143" s="10">
        <f t="shared" si="35"/>
        <v>0</v>
      </c>
      <c r="Y143" s="10">
        <f t="shared" si="36"/>
        <v>0</v>
      </c>
    </row>
    <row r="144" spans="1:25" x14ac:dyDescent="0.2">
      <c r="A144" s="1" t="s">
        <v>153</v>
      </c>
      <c r="B144" s="1">
        <v>30</v>
      </c>
      <c r="C144" s="1">
        <v>61</v>
      </c>
      <c r="D144" s="1">
        <v>96</v>
      </c>
      <c r="E144" s="1">
        <v>137</v>
      </c>
      <c r="F144" s="1">
        <v>181</v>
      </c>
      <c r="G144" s="1">
        <v>230</v>
      </c>
      <c r="H144" s="1">
        <v>0</v>
      </c>
      <c r="I144" s="1">
        <v>0</v>
      </c>
      <c r="J144" s="1">
        <v>0</v>
      </c>
      <c r="K144" s="1">
        <v>0</v>
      </c>
      <c r="L144" s="1">
        <v>0</v>
      </c>
      <c r="N144" s="1" t="str">
        <f t="shared" si="25"/>
        <v>6525K60-110-10</v>
      </c>
      <c r="O144" s="10">
        <f t="shared" si="26"/>
        <v>30</v>
      </c>
      <c r="P144" s="10">
        <f t="shared" si="27"/>
        <v>61</v>
      </c>
      <c r="Q144" s="10">
        <f t="shared" si="28"/>
        <v>96</v>
      </c>
      <c r="R144" s="10">
        <f t="shared" si="29"/>
        <v>137</v>
      </c>
      <c r="S144" s="10">
        <f t="shared" si="30"/>
        <v>181</v>
      </c>
      <c r="T144" s="10">
        <f t="shared" si="31"/>
        <v>230</v>
      </c>
      <c r="U144" s="10">
        <f t="shared" si="32"/>
        <v>0</v>
      </c>
      <c r="V144" s="10">
        <f t="shared" si="33"/>
        <v>0</v>
      </c>
      <c r="W144" s="10">
        <f t="shared" si="34"/>
        <v>0</v>
      </c>
      <c r="X144" s="10">
        <f t="shared" si="35"/>
        <v>0</v>
      </c>
      <c r="Y144" s="10">
        <f t="shared" si="36"/>
        <v>0</v>
      </c>
    </row>
    <row r="145" spans="1:25" x14ac:dyDescent="0.2">
      <c r="A145" s="1" t="s">
        <v>154</v>
      </c>
      <c r="B145" s="1">
        <v>35</v>
      </c>
      <c r="C145" s="1">
        <v>69</v>
      </c>
      <c r="D145" s="1">
        <v>107</v>
      </c>
      <c r="E145" s="1">
        <v>149</v>
      </c>
      <c r="F145" s="1">
        <v>195</v>
      </c>
      <c r="G145" s="1">
        <v>245</v>
      </c>
      <c r="H145" s="1">
        <v>0</v>
      </c>
      <c r="I145" s="1">
        <v>0</v>
      </c>
      <c r="J145" s="1">
        <v>0</v>
      </c>
      <c r="K145" s="1">
        <v>0</v>
      </c>
      <c r="L145" s="1">
        <v>0</v>
      </c>
      <c r="N145" s="1" t="str">
        <f t="shared" si="25"/>
        <v>6525K60-123-12</v>
      </c>
      <c r="O145" s="10">
        <f t="shared" si="26"/>
        <v>35</v>
      </c>
      <c r="P145" s="10">
        <f t="shared" si="27"/>
        <v>69</v>
      </c>
      <c r="Q145" s="10">
        <f t="shared" si="28"/>
        <v>107</v>
      </c>
      <c r="R145" s="10">
        <f t="shared" si="29"/>
        <v>149</v>
      </c>
      <c r="S145" s="10">
        <f t="shared" si="30"/>
        <v>195</v>
      </c>
      <c r="T145" s="10">
        <f t="shared" si="31"/>
        <v>245</v>
      </c>
      <c r="U145" s="10">
        <f t="shared" si="32"/>
        <v>0</v>
      </c>
      <c r="V145" s="10">
        <f t="shared" si="33"/>
        <v>0</v>
      </c>
      <c r="W145" s="10">
        <f t="shared" si="34"/>
        <v>0</v>
      </c>
      <c r="X145" s="10">
        <f t="shared" si="35"/>
        <v>0</v>
      </c>
      <c r="Y145" s="10">
        <f t="shared" si="36"/>
        <v>0</v>
      </c>
    </row>
    <row r="146" spans="1:25" x14ac:dyDescent="0.2">
      <c r="A146" s="1" t="s">
        <v>155</v>
      </c>
      <c r="B146" s="1">
        <v>46</v>
      </c>
      <c r="C146" s="1">
        <v>86</v>
      </c>
      <c r="D146" s="1">
        <v>129</v>
      </c>
      <c r="E146" s="1">
        <v>175</v>
      </c>
      <c r="F146" s="1">
        <v>225</v>
      </c>
      <c r="G146" s="1">
        <v>278</v>
      </c>
      <c r="H146" s="1">
        <v>0</v>
      </c>
      <c r="I146" s="1">
        <v>0</v>
      </c>
      <c r="J146" s="1">
        <v>0</v>
      </c>
      <c r="K146" s="1">
        <v>0</v>
      </c>
      <c r="L146" s="1">
        <v>0</v>
      </c>
      <c r="N146" s="1" t="str">
        <f t="shared" si="25"/>
        <v>6525K76-139-12</v>
      </c>
      <c r="O146" s="10">
        <f t="shared" si="26"/>
        <v>46</v>
      </c>
      <c r="P146" s="10">
        <f t="shared" si="27"/>
        <v>86</v>
      </c>
      <c r="Q146" s="10">
        <f t="shared" si="28"/>
        <v>129</v>
      </c>
      <c r="R146" s="10">
        <f t="shared" si="29"/>
        <v>175</v>
      </c>
      <c r="S146" s="10">
        <f t="shared" si="30"/>
        <v>225</v>
      </c>
      <c r="T146" s="10">
        <f t="shared" si="31"/>
        <v>278</v>
      </c>
      <c r="U146" s="10">
        <f t="shared" si="32"/>
        <v>0</v>
      </c>
      <c r="V146" s="10">
        <f t="shared" si="33"/>
        <v>0</v>
      </c>
      <c r="W146" s="10">
        <f t="shared" si="34"/>
        <v>0</v>
      </c>
      <c r="X146" s="10">
        <f t="shared" si="35"/>
        <v>0</v>
      </c>
      <c r="Y146" s="10">
        <f t="shared" si="36"/>
        <v>0</v>
      </c>
    </row>
    <row r="147" spans="1:25" x14ac:dyDescent="0.2">
      <c r="A147" s="1" t="s">
        <v>156</v>
      </c>
      <c r="B147" s="1">
        <v>70</v>
      </c>
      <c r="C147" s="1">
        <v>120</v>
      </c>
      <c r="D147" s="1">
        <v>170</v>
      </c>
      <c r="E147" s="1">
        <v>222</v>
      </c>
      <c r="F147" s="1">
        <v>276</v>
      </c>
      <c r="G147" s="1">
        <v>332</v>
      </c>
      <c r="H147" s="1">
        <v>0</v>
      </c>
      <c r="I147" s="1">
        <v>0</v>
      </c>
      <c r="J147" s="1">
        <v>0</v>
      </c>
      <c r="K147" s="1">
        <v>0</v>
      </c>
      <c r="L147" s="1">
        <v>0</v>
      </c>
      <c r="N147" s="1" t="str">
        <f t="shared" si="25"/>
        <v>6525K101-164-12</v>
      </c>
      <c r="O147" s="10">
        <f t="shared" si="26"/>
        <v>70</v>
      </c>
      <c r="P147" s="10">
        <f t="shared" si="27"/>
        <v>120</v>
      </c>
      <c r="Q147" s="10">
        <f t="shared" si="28"/>
        <v>170</v>
      </c>
      <c r="R147" s="10">
        <f t="shared" si="29"/>
        <v>222</v>
      </c>
      <c r="S147" s="10">
        <f t="shared" si="30"/>
        <v>276</v>
      </c>
      <c r="T147" s="10">
        <f t="shared" si="31"/>
        <v>332</v>
      </c>
      <c r="U147" s="10">
        <f t="shared" si="32"/>
        <v>0</v>
      </c>
      <c r="V147" s="10">
        <f t="shared" si="33"/>
        <v>0</v>
      </c>
      <c r="W147" s="10">
        <f t="shared" si="34"/>
        <v>0</v>
      </c>
      <c r="X147" s="10">
        <f t="shared" si="35"/>
        <v>0</v>
      </c>
      <c r="Y147" s="10">
        <f t="shared" si="36"/>
        <v>0</v>
      </c>
    </row>
    <row r="148" spans="1:25" x14ac:dyDescent="0.2">
      <c r="A148" s="1" t="s">
        <v>157</v>
      </c>
      <c r="B148" s="1">
        <v>32</v>
      </c>
      <c r="C148" s="1">
        <v>55</v>
      </c>
      <c r="D148" s="1">
        <v>79</v>
      </c>
      <c r="E148" s="1">
        <v>103</v>
      </c>
      <c r="F148" s="1">
        <v>129</v>
      </c>
      <c r="G148" s="1">
        <v>0</v>
      </c>
      <c r="H148" s="1">
        <v>0</v>
      </c>
      <c r="I148" s="1">
        <v>0</v>
      </c>
      <c r="J148" s="1">
        <v>0</v>
      </c>
      <c r="K148" s="1">
        <v>0</v>
      </c>
      <c r="L148" s="1">
        <v>0</v>
      </c>
      <c r="N148" s="1" t="str">
        <f t="shared" si="25"/>
        <v>6025K33-73-08</v>
      </c>
      <c r="O148" s="10">
        <f t="shared" si="26"/>
        <v>32</v>
      </c>
      <c r="P148" s="10">
        <f t="shared" si="27"/>
        <v>55</v>
      </c>
      <c r="Q148" s="10">
        <f t="shared" si="28"/>
        <v>79</v>
      </c>
      <c r="R148" s="10">
        <f t="shared" si="29"/>
        <v>103</v>
      </c>
      <c r="S148" s="10">
        <f t="shared" si="30"/>
        <v>129</v>
      </c>
      <c r="T148" s="10">
        <f t="shared" si="31"/>
        <v>0</v>
      </c>
      <c r="U148" s="10">
        <f t="shared" si="32"/>
        <v>0</v>
      </c>
      <c r="V148" s="10">
        <f t="shared" si="33"/>
        <v>0</v>
      </c>
      <c r="W148" s="10">
        <f t="shared" si="34"/>
        <v>0</v>
      </c>
      <c r="X148" s="10">
        <f t="shared" si="35"/>
        <v>0</v>
      </c>
      <c r="Y148" s="10">
        <f t="shared" si="36"/>
        <v>0</v>
      </c>
    </row>
    <row r="149" spans="1:25" x14ac:dyDescent="0.2">
      <c r="A149" s="1" t="s">
        <v>158</v>
      </c>
      <c r="B149" s="1">
        <v>40</v>
      </c>
      <c r="C149" s="1">
        <v>67</v>
      </c>
      <c r="D149" s="1">
        <v>92</v>
      </c>
      <c r="E149" s="1">
        <v>118</v>
      </c>
      <c r="F149" s="1">
        <v>144</v>
      </c>
      <c r="G149" s="1">
        <v>0</v>
      </c>
      <c r="H149" s="1">
        <v>0</v>
      </c>
      <c r="I149" s="1">
        <v>0</v>
      </c>
      <c r="J149" s="1">
        <v>0</v>
      </c>
      <c r="K149" s="1">
        <v>0</v>
      </c>
      <c r="L149" s="1">
        <v>0</v>
      </c>
      <c r="N149" s="1" t="str">
        <f t="shared" si="25"/>
        <v>6025K33-83-10</v>
      </c>
      <c r="O149" s="10">
        <f t="shared" si="26"/>
        <v>40</v>
      </c>
      <c r="P149" s="10">
        <f t="shared" si="27"/>
        <v>67</v>
      </c>
      <c r="Q149" s="10">
        <f t="shared" si="28"/>
        <v>92</v>
      </c>
      <c r="R149" s="10">
        <f t="shared" si="29"/>
        <v>118</v>
      </c>
      <c r="S149" s="10">
        <f t="shared" si="30"/>
        <v>144</v>
      </c>
      <c r="T149" s="10">
        <f t="shared" si="31"/>
        <v>0</v>
      </c>
      <c r="U149" s="10">
        <f t="shared" si="32"/>
        <v>0</v>
      </c>
      <c r="V149" s="10">
        <f t="shared" si="33"/>
        <v>0</v>
      </c>
      <c r="W149" s="10">
        <f t="shared" si="34"/>
        <v>0</v>
      </c>
      <c r="X149" s="10">
        <f t="shared" si="35"/>
        <v>0</v>
      </c>
      <c r="Y149" s="10">
        <f t="shared" si="36"/>
        <v>0</v>
      </c>
    </row>
    <row r="150" spans="1:25" x14ac:dyDescent="0.2">
      <c r="A150" s="1" t="s">
        <v>159</v>
      </c>
      <c r="B150" s="1">
        <v>28</v>
      </c>
      <c r="C150" s="1">
        <v>54</v>
      </c>
      <c r="D150" s="1">
        <v>84</v>
      </c>
      <c r="E150" s="1">
        <v>116</v>
      </c>
      <c r="F150" s="1">
        <v>152</v>
      </c>
      <c r="G150" s="1">
        <v>0</v>
      </c>
      <c r="H150" s="1">
        <v>0</v>
      </c>
      <c r="I150" s="1">
        <v>0</v>
      </c>
      <c r="J150" s="1">
        <v>0</v>
      </c>
      <c r="K150" s="1">
        <v>0</v>
      </c>
      <c r="L150" s="1">
        <v>0</v>
      </c>
      <c r="N150" s="1" t="str">
        <f t="shared" si="25"/>
        <v>6025K42-92-10</v>
      </c>
      <c r="O150" s="10">
        <f t="shared" si="26"/>
        <v>28</v>
      </c>
      <c r="P150" s="10">
        <f t="shared" si="27"/>
        <v>54</v>
      </c>
      <c r="Q150" s="10">
        <f t="shared" si="28"/>
        <v>84</v>
      </c>
      <c r="R150" s="10">
        <f t="shared" si="29"/>
        <v>116</v>
      </c>
      <c r="S150" s="10">
        <f t="shared" si="30"/>
        <v>152</v>
      </c>
      <c r="T150" s="10">
        <f t="shared" si="31"/>
        <v>0</v>
      </c>
      <c r="U150" s="10">
        <f t="shared" si="32"/>
        <v>0</v>
      </c>
      <c r="V150" s="10">
        <f t="shared" si="33"/>
        <v>0</v>
      </c>
      <c r="W150" s="10">
        <f t="shared" si="34"/>
        <v>0</v>
      </c>
      <c r="X150" s="10">
        <f t="shared" si="35"/>
        <v>0</v>
      </c>
      <c r="Y150" s="10">
        <f t="shared" si="36"/>
        <v>0</v>
      </c>
    </row>
    <row r="151" spans="1:25" x14ac:dyDescent="0.2">
      <c r="A151" s="1" t="s">
        <v>160</v>
      </c>
      <c r="B151" s="1">
        <v>23</v>
      </c>
      <c r="C151" s="1">
        <v>49</v>
      </c>
      <c r="D151" s="1">
        <v>81</v>
      </c>
      <c r="E151" s="1">
        <v>120</v>
      </c>
      <c r="F151" s="1">
        <v>163</v>
      </c>
      <c r="G151" s="1">
        <v>0</v>
      </c>
      <c r="H151" s="1">
        <v>0</v>
      </c>
      <c r="I151" s="1">
        <v>0</v>
      </c>
      <c r="J151" s="1">
        <v>0</v>
      </c>
      <c r="K151" s="1">
        <v>0</v>
      </c>
      <c r="L151" s="1">
        <v>0</v>
      </c>
      <c r="N151" s="1" t="str">
        <f t="shared" si="25"/>
        <v>6025K48-98-10</v>
      </c>
      <c r="O151" s="10">
        <f t="shared" si="26"/>
        <v>23</v>
      </c>
      <c r="P151" s="10">
        <f t="shared" si="27"/>
        <v>49</v>
      </c>
      <c r="Q151" s="10">
        <f t="shared" si="28"/>
        <v>81</v>
      </c>
      <c r="R151" s="10">
        <f t="shared" si="29"/>
        <v>120</v>
      </c>
      <c r="S151" s="10">
        <f t="shared" si="30"/>
        <v>163</v>
      </c>
      <c r="T151" s="10">
        <f t="shared" si="31"/>
        <v>0</v>
      </c>
      <c r="U151" s="10">
        <f t="shared" si="32"/>
        <v>0</v>
      </c>
      <c r="V151" s="10">
        <f t="shared" si="33"/>
        <v>0</v>
      </c>
      <c r="W151" s="10">
        <f t="shared" si="34"/>
        <v>0</v>
      </c>
      <c r="X151" s="10">
        <f t="shared" si="35"/>
        <v>0</v>
      </c>
      <c r="Y151" s="10">
        <f t="shared" si="36"/>
        <v>0</v>
      </c>
    </row>
    <row r="152" spans="1:25" x14ac:dyDescent="0.2">
      <c r="A152" s="1" t="s">
        <v>161</v>
      </c>
      <c r="B152" s="1">
        <v>29</v>
      </c>
      <c r="C152" s="1">
        <v>59</v>
      </c>
      <c r="D152" s="1">
        <v>95</v>
      </c>
      <c r="E152" s="1">
        <v>136</v>
      </c>
      <c r="F152" s="1">
        <v>181</v>
      </c>
      <c r="G152" s="1">
        <v>0</v>
      </c>
      <c r="H152" s="1">
        <v>0</v>
      </c>
      <c r="I152" s="1">
        <v>0</v>
      </c>
      <c r="J152" s="1">
        <v>0</v>
      </c>
      <c r="K152" s="1">
        <v>0</v>
      </c>
      <c r="L152" s="1">
        <v>0</v>
      </c>
      <c r="N152" s="1" t="str">
        <f t="shared" si="25"/>
        <v>6025K60-110-10</v>
      </c>
      <c r="O152" s="10">
        <f t="shared" si="26"/>
        <v>29</v>
      </c>
      <c r="P152" s="10">
        <f t="shared" si="27"/>
        <v>59</v>
      </c>
      <c r="Q152" s="10">
        <f t="shared" si="28"/>
        <v>95</v>
      </c>
      <c r="R152" s="10">
        <f t="shared" si="29"/>
        <v>136</v>
      </c>
      <c r="S152" s="10">
        <f t="shared" si="30"/>
        <v>181</v>
      </c>
      <c r="T152" s="10">
        <f t="shared" si="31"/>
        <v>0</v>
      </c>
      <c r="U152" s="10">
        <f t="shared" si="32"/>
        <v>0</v>
      </c>
      <c r="V152" s="10">
        <f t="shared" si="33"/>
        <v>0</v>
      </c>
      <c r="W152" s="10">
        <f t="shared" si="34"/>
        <v>0</v>
      </c>
      <c r="X152" s="10">
        <f t="shared" si="35"/>
        <v>0</v>
      </c>
      <c r="Y152" s="10">
        <f t="shared" si="36"/>
        <v>0</v>
      </c>
    </row>
    <row r="153" spans="1:25" x14ac:dyDescent="0.2">
      <c r="A153" s="1" t="s">
        <v>162</v>
      </c>
      <c r="B153" s="1">
        <v>34</v>
      </c>
      <c r="C153" s="1">
        <v>67</v>
      </c>
      <c r="D153" s="1">
        <v>105</v>
      </c>
      <c r="E153" s="1">
        <v>147</v>
      </c>
      <c r="F153" s="1">
        <v>194</v>
      </c>
      <c r="G153" s="1">
        <v>0</v>
      </c>
      <c r="H153" s="1">
        <v>0</v>
      </c>
      <c r="I153" s="1">
        <v>0</v>
      </c>
      <c r="J153" s="1">
        <v>0</v>
      </c>
      <c r="K153" s="1">
        <v>0</v>
      </c>
      <c r="L153" s="1">
        <v>0</v>
      </c>
      <c r="N153" s="1" t="str">
        <f t="shared" si="25"/>
        <v>6025K60-123-12</v>
      </c>
      <c r="O153" s="10">
        <f t="shared" si="26"/>
        <v>34</v>
      </c>
      <c r="P153" s="10">
        <f t="shared" si="27"/>
        <v>67</v>
      </c>
      <c r="Q153" s="10">
        <f t="shared" si="28"/>
        <v>105</v>
      </c>
      <c r="R153" s="10">
        <f t="shared" si="29"/>
        <v>147</v>
      </c>
      <c r="S153" s="10">
        <f t="shared" si="30"/>
        <v>194</v>
      </c>
      <c r="T153" s="10">
        <f t="shared" si="31"/>
        <v>0</v>
      </c>
      <c r="U153" s="10">
        <f t="shared" si="32"/>
        <v>0</v>
      </c>
      <c r="V153" s="10">
        <f t="shared" si="33"/>
        <v>0</v>
      </c>
      <c r="W153" s="10">
        <f t="shared" si="34"/>
        <v>0</v>
      </c>
      <c r="X153" s="10">
        <f t="shared" si="35"/>
        <v>0</v>
      </c>
      <c r="Y153" s="10">
        <f t="shared" si="36"/>
        <v>0</v>
      </c>
    </row>
    <row r="154" spans="1:25" x14ac:dyDescent="0.2">
      <c r="A154" s="1" t="s">
        <v>163</v>
      </c>
      <c r="B154" s="1">
        <v>43</v>
      </c>
      <c r="C154" s="1">
        <v>82</v>
      </c>
      <c r="D154" s="1">
        <v>124</v>
      </c>
      <c r="E154" s="1">
        <v>170</v>
      </c>
      <c r="F154" s="1">
        <v>220</v>
      </c>
      <c r="G154" s="1">
        <v>0</v>
      </c>
      <c r="H154" s="1">
        <v>0</v>
      </c>
      <c r="I154" s="1">
        <v>0</v>
      </c>
      <c r="J154" s="1">
        <v>0</v>
      </c>
      <c r="K154" s="1">
        <v>0</v>
      </c>
      <c r="L154" s="1">
        <v>0</v>
      </c>
      <c r="N154" s="1" t="str">
        <f t="shared" si="25"/>
        <v>6025K76-139-12</v>
      </c>
      <c r="O154" s="10">
        <f t="shared" si="26"/>
        <v>43</v>
      </c>
      <c r="P154" s="10">
        <f t="shared" si="27"/>
        <v>82</v>
      </c>
      <c r="Q154" s="10">
        <f t="shared" si="28"/>
        <v>124</v>
      </c>
      <c r="R154" s="10">
        <f t="shared" si="29"/>
        <v>170</v>
      </c>
      <c r="S154" s="10">
        <f t="shared" si="30"/>
        <v>220</v>
      </c>
      <c r="T154" s="10">
        <f t="shared" si="31"/>
        <v>0</v>
      </c>
      <c r="U154" s="10">
        <f t="shared" si="32"/>
        <v>0</v>
      </c>
      <c r="V154" s="10">
        <f t="shared" si="33"/>
        <v>0</v>
      </c>
      <c r="W154" s="10">
        <f t="shared" si="34"/>
        <v>0</v>
      </c>
      <c r="X154" s="10">
        <f t="shared" si="35"/>
        <v>0</v>
      </c>
      <c r="Y154" s="10">
        <f t="shared" si="36"/>
        <v>0</v>
      </c>
    </row>
    <row r="155" spans="1:25" x14ac:dyDescent="0.2">
      <c r="A155" s="1" t="s">
        <v>164</v>
      </c>
      <c r="B155" s="1">
        <v>64</v>
      </c>
      <c r="C155" s="1">
        <v>112</v>
      </c>
      <c r="D155" s="1">
        <v>160</v>
      </c>
      <c r="E155" s="1">
        <v>210</v>
      </c>
      <c r="F155" s="1">
        <v>263</v>
      </c>
      <c r="G155" s="1">
        <v>0</v>
      </c>
      <c r="H155" s="1">
        <v>0</v>
      </c>
      <c r="I155" s="1">
        <v>0</v>
      </c>
      <c r="J155" s="1">
        <v>0</v>
      </c>
      <c r="K155" s="1">
        <v>0</v>
      </c>
      <c r="L155" s="1">
        <v>0</v>
      </c>
      <c r="N155" s="1" t="str">
        <f t="shared" si="25"/>
        <v>6025K101-164-12</v>
      </c>
      <c r="O155" s="10">
        <f t="shared" si="26"/>
        <v>64</v>
      </c>
      <c r="P155" s="10">
        <f t="shared" si="27"/>
        <v>112</v>
      </c>
      <c r="Q155" s="10">
        <f t="shared" si="28"/>
        <v>160</v>
      </c>
      <c r="R155" s="10">
        <f t="shared" si="29"/>
        <v>210</v>
      </c>
      <c r="S155" s="10">
        <f t="shared" si="30"/>
        <v>263</v>
      </c>
      <c r="T155" s="10">
        <f t="shared" si="31"/>
        <v>0</v>
      </c>
      <c r="U155" s="10">
        <f t="shared" si="32"/>
        <v>0</v>
      </c>
      <c r="V155" s="10">
        <f t="shared" si="33"/>
        <v>0</v>
      </c>
      <c r="W155" s="10">
        <f t="shared" si="34"/>
        <v>0</v>
      </c>
      <c r="X155" s="10">
        <f t="shared" si="35"/>
        <v>0</v>
      </c>
      <c r="Y155" s="10">
        <f t="shared" si="36"/>
        <v>0</v>
      </c>
    </row>
    <row r="156" spans="1:25" x14ac:dyDescent="0.2">
      <c r="A156" s="1" t="s">
        <v>165</v>
      </c>
      <c r="B156" s="1">
        <v>30</v>
      </c>
      <c r="C156" s="1">
        <v>52</v>
      </c>
      <c r="D156" s="1">
        <v>75</v>
      </c>
      <c r="E156" s="1">
        <v>98</v>
      </c>
      <c r="F156" s="1">
        <v>0</v>
      </c>
      <c r="G156" s="1">
        <v>0</v>
      </c>
      <c r="H156" s="1">
        <v>0</v>
      </c>
      <c r="I156" s="1">
        <v>0</v>
      </c>
      <c r="J156" s="1">
        <v>0</v>
      </c>
      <c r="K156" s="1">
        <v>0</v>
      </c>
      <c r="L156" s="1">
        <v>0</v>
      </c>
      <c r="N156" s="1" t="str">
        <f t="shared" si="25"/>
        <v>5525K33-73-08</v>
      </c>
      <c r="O156" s="10">
        <f t="shared" si="26"/>
        <v>30</v>
      </c>
      <c r="P156" s="10">
        <f t="shared" si="27"/>
        <v>52</v>
      </c>
      <c r="Q156" s="10">
        <f t="shared" si="28"/>
        <v>75</v>
      </c>
      <c r="R156" s="10">
        <f t="shared" si="29"/>
        <v>98</v>
      </c>
      <c r="S156" s="10">
        <f t="shared" si="30"/>
        <v>0</v>
      </c>
      <c r="T156" s="10">
        <f t="shared" si="31"/>
        <v>0</v>
      </c>
      <c r="U156" s="10">
        <f t="shared" si="32"/>
        <v>0</v>
      </c>
      <c r="V156" s="10">
        <f t="shared" si="33"/>
        <v>0</v>
      </c>
      <c r="W156" s="10">
        <f t="shared" si="34"/>
        <v>0</v>
      </c>
      <c r="X156" s="10">
        <f t="shared" si="35"/>
        <v>0</v>
      </c>
      <c r="Y156" s="10">
        <f t="shared" si="36"/>
        <v>0</v>
      </c>
    </row>
    <row r="157" spans="1:25" x14ac:dyDescent="0.2">
      <c r="A157" s="1" t="s">
        <v>166</v>
      </c>
      <c r="B157" s="1">
        <v>37</v>
      </c>
      <c r="C157" s="1">
        <v>61</v>
      </c>
      <c r="D157" s="1">
        <v>86</v>
      </c>
      <c r="E157" s="1">
        <v>111</v>
      </c>
      <c r="F157" s="1">
        <v>0</v>
      </c>
      <c r="G157" s="1">
        <v>0</v>
      </c>
      <c r="H157" s="1">
        <v>0</v>
      </c>
      <c r="I157" s="1">
        <v>0</v>
      </c>
      <c r="J157" s="1">
        <v>0</v>
      </c>
      <c r="K157" s="1">
        <v>0</v>
      </c>
      <c r="L157" s="1">
        <v>0</v>
      </c>
      <c r="N157" s="1" t="str">
        <f t="shared" si="25"/>
        <v>5525K33-83-10</v>
      </c>
      <c r="O157" s="10">
        <f t="shared" si="26"/>
        <v>37</v>
      </c>
      <c r="P157" s="10">
        <f t="shared" si="27"/>
        <v>61</v>
      </c>
      <c r="Q157" s="10">
        <f t="shared" si="28"/>
        <v>86</v>
      </c>
      <c r="R157" s="10">
        <f t="shared" si="29"/>
        <v>111</v>
      </c>
      <c r="S157" s="10">
        <f t="shared" si="30"/>
        <v>0</v>
      </c>
      <c r="T157" s="10">
        <f t="shared" si="31"/>
        <v>0</v>
      </c>
      <c r="U157" s="10">
        <f t="shared" si="32"/>
        <v>0</v>
      </c>
      <c r="V157" s="10">
        <f t="shared" si="33"/>
        <v>0</v>
      </c>
      <c r="W157" s="10">
        <f t="shared" si="34"/>
        <v>0</v>
      </c>
      <c r="X157" s="10">
        <f t="shared" si="35"/>
        <v>0</v>
      </c>
      <c r="Y157" s="10">
        <f t="shared" si="36"/>
        <v>0</v>
      </c>
    </row>
    <row r="158" spans="1:25" x14ac:dyDescent="0.2">
      <c r="A158" s="1" t="s">
        <v>167</v>
      </c>
      <c r="B158" s="1">
        <v>26</v>
      </c>
      <c r="C158" s="1">
        <v>52</v>
      </c>
      <c r="D158" s="1">
        <v>82</v>
      </c>
      <c r="E158" s="1">
        <v>115</v>
      </c>
      <c r="F158" s="1">
        <v>0</v>
      </c>
      <c r="G158" s="1">
        <v>0</v>
      </c>
      <c r="H158" s="1">
        <v>0</v>
      </c>
      <c r="I158" s="1">
        <v>0</v>
      </c>
      <c r="J158" s="1">
        <v>0</v>
      </c>
      <c r="K158" s="1">
        <v>0</v>
      </c>
      <c r="L158" s="1">
        <v>0</v>
      </c>
      <c r="N158" s="1" t="str">
        <f t="shared" si="25"/>
        <v>5525K42-92-10</v>
      </c>
      <c r="O158" s="10">
        <f t="shared" si="26"/>
        <v>26</v>
      </c>
      <c r="P158" s="10">
        <f t="shared" si="27"/>
        <v>52</v>
      </c>
      <c r="Q158" s="10">
        <f t="shared" si="28"/>
        <v>82</v>
      </c>
      <c r="R158" s="10">
        <f t="shared" si="29"/>
        <v>115</v>
      </c>
      <c r="S158" s="10">
        <f t="shared" si="30"/>
        <v>0</v>
      </c>
      <c r="T158" s="10">
        <f t="shared" si="31"/>
        <v>0</v>
      </c>
      <c r="U158" s="10">
        <f t="shared" si="32"/>
        <v>0</v>
      </c>
      <c r="V158" s="10">
        <f t="shared" si="33"/>
        <v>0</v>
      </c>
      <c r="W158" s="10">
        <f t="shared" si="34"/>
        <v>0</v>
      </c>
      <c r="X158" s="10">
        <f t="shared" si="35"/>
        <v>0</v>
      </c>
      <c r="Y158" s="10">
        <f t="shared" si="36"/>
        <v>0</v>
      </c>
    </row>
    <row r="159" spans="1:25" x14ac:dyDescent="0.2">
      <c r="A159" s="1" t="s">
        <v>168</v>
      </c>
      <c r="B159" s="1">
        <v>22</v>
      </c>
      <c r="C159" s="1">
        <v>48</v>
      </c>
      <c r="D159" s="1">
        <v>82</v>
      </c>
      <c r="E159" s="1">
        <v>121</v>
      </c>
      <c r="F159" s="1">
        <v>0</v>
      </c>
      <c r="G159" s="1">
        <v>0</v>
      </c>
      <c r="H159" s="1">
        <v>0</v>
      </c>
      <c r="I159" s="1">
        <v>0</v>
      </c>
      <c r="J159" s="1">
        <v>0</v>
      </c>
      <c r="K159" s="1">
        <v>0</v>
      </c>
      <c r="L159" s="1">
        <v>0</v>
      </c>
      <c r="N159" s="1" t="str">
        <f t="shared" si="25"/>
        <v>5525K48-98-10</v>
      </c>
      <c r="O159" s="10">
        <f t="shared" si="26"/>
        <v>22</v>
      </c>
      <c r="P159" s="10">
        <f t="shared" si="27"/>
        <v>48</v>
      </c>
      <c r="Q159" s="10">
        <f t="shared" si="28"/>
        <v>82</v>
      </c>
      <c r="R159" s="10">
        <f t="shared" si="29"/>
        <v>121</v>
      </c>
      <c r="S159" s="10">
        <f t="shared" si="30"/>
        <v>0</v>
      </c>
      <c r="T159" s="10">
        <f t="shared" si="31"/>
        <v>0</v>
      </c>
      <c r="U159" s="10">
        <f t="shared" si="32"/>
        <v>0</v>
      </c>
      <c r="V159" s="10">
        <f t="shared" si="33"/>
        <v>0</v>
      </c>
      <c r="W159" s="10">
        <f t="shared" si="34"/>
        <v>0</v>
      </c>
      <c r="X159" s="10">
        <f t="shared" si="35"/>
        <v>0</v>
      </c>
      <c r="Y159" s="10">
        <f t="shared" si="36"/>
        <v>0</v>
      </c>
    </row>
    <row r="160" spans="1:25" x14ac:dyDescent="0.2">
      <c r="A160" s="1" t="s">
        <v>169</v>
      </c>
      <c r="B160" s="1">
        <v>27</v>
      </c>
      <c r="C160" s="1">
        <v>58</v>
      </c>
      <c r="D160" s="1">
        <v>94</v>
      </c>
      <c r="E160" s="1">
        <v>136</v>
      </c>
      <c r="F160" s="1">
        <v>0</v>
      </c>
      <c r="G160" s="1">
        <v>0</v>
      </c>
      <c r="H160" s="1">
        <v>0</v>
      </c>
      <c r="I160" s="1">
        <v>0</v>
      </c>
      <c r="J160" s="1">
        <v>0</v>
      </c>
      <c r="K160" s="1">
        <v>0</v>
      </c>
      <c r="L160" s="1">
        <v>0</v>
      </c>
      <c r="N160" s="1" t="str">
        <f t="shared" si="25"/>
        <v>5525K60-110-10</v>
      </c>
      <c r="O160" s="10">
        <f t="shared" si="26"/>
        <v>27</v>
      </c>
      <c r="P160" s="10">
        <f t="shared" si="27"/>
        <v>58</v>
      </c>
      <c r="Q160" s="10">
        <f t="shared" si="28"/>
        <v>94</v>
      </c>
      <c r="R160" s="10">
        <f t="shared" si="29"/>
        <v>136</v>
      </c>
      <c r="S160" s="10">
        <f t="shared" si="30"/>
        <v>0</v>
      </c>
      <c r="T160" s="10">
        <f t="shared" si="31"/>
        <v>0</v>
      </c>
      <c r="U160" s="10">
        <f t="shared" si="32"/>
        <v>0</v>
      </c>
      <c r="V160" s="10">
        <f t="shared" si="33"/>
        <v>0</v>
      </c>
      <c r="W160" s="10">
        <f t="shared" si="34"/>
        <v>0</v>
      </c>
      <c r="X160" s="10">
        <f t="shared" si="35"/>
        <v>0</v>
      </c>
      <c r="Y160" s="10">
        <f t="shared" si="36"/>
        <v>0</v>
      </c>
    </row>
    <row r="161" spans="1:25" x14ac:dyDescent="0.2">
      <c r="A161" s="1" t="s">
        <v>170</v>
      </c>
      <c r="B161" s="1">
        <v>32</v>
      </c>
      <c r="C161" s="1">
        <v>65</v>
      </c>
      <c r="D161" s="1">
        <v>103</v>
      </c>
      <c r="E161" s="1">
        <v>146</v>
      </c>
      <c r="F161" s="1">
        <v>0</v>
      </c>
      <c r="G161" s="1">
        <v>0</v>
      </c>
      <c r="H161" s="1">
        <v>0</v>
      </c>
      <c r="I161" s="1">
        <v>0</v>
      </c>
      <c r="J161" s="1">
        <v>0</v>
      </c>
      <c r="K161" s="1">
        <v>0</v>
      </c>
      <c r="L161" s="1">
        <v>0</v>
      </c>
      <c r="N161" s="1" t="str">
        <f t="shared" si="25"/>
        <v>5525K60-123-12</v>
      </c>
      <c r="O161" s="10">
        <f t="shared" si="26"/>
        <v>32</v>
      </c>
      <c r="P161" s="10">
        <f t="shared" si="27"/>
        <v>65</v>
      </c>
      <c r="Q161" s="10">
        <f t="shared" si="28"/>
        <v>103</v>
      </c>
      <c r="R161" s="10">
        <f t="shared" si="29"/>
        <v>146</v>
      </c>
      <c r="S161" s="10">
        <f t="shared" si="30"/>
        <v>0</v>
      </c>
      <c r="T161" s="10">
        <f t="shared" si="31"/>
        <v>0</v>
      </c>
      <c r="U161" s="10">
        <f t="shared" si="32"/>
        <v>0</v>
      </c>
      <c r="V161" s="10">
        <f t="shared" si="33"/>
        <v>0</v>
      </c>
      <c r="W161" s="10">
        <f t="shared" si="34"/>
        <v>0</v>
      </c>
      <c r="X161" s="10">
        <f t="shared" si="35"/>
        <v>0</v>
      </c>
      <c r="Y161" s="10">
        <f t="shared" si="36"/>
        <v>0</v>
      </c>
    </row>
    <row r="162" spans="1:25" x14ac:dyDescent="0.2">
      <c r="A162" s="1" t="s">
        <v>171</v>
      </c>
      <c r="B162" s="1">
        <v>40</v>
      </c>
      <c r="C162" s="1">
        <v>78</v>
      </c>
      <c r="D162" s="1">
        <v>120</v>
      </c>
      <c r="E162" s="1">
        <v>166</v>
      </c>
      <c r="F162" s="1">
        <v>0</v>
      </c>
      <c r="G162" s="1">
        <v>0</v>
      </c>
      <c r="H162" s="1">
        <v>0</v>
      </c>
      <c r="I162" s="1">
        <v>0</v>
      </c>
      <c r="J162" s="1">
        <v>0</v>
      </c>
      <c r="K162" s="1">
        <v>0</v>
      </c>
      <c r="L162" s="1">
        <v>0</v>
      </c>
      <c r="N162" s="1" t="str">
        <f t="shared" si="25"/>
        <v>5525K76-139-12</v>
      </c>
      <c r="O162" s="10">
        <f t="shared" si="26"/>
        <v>40</v>
      </c>
      <c r="P162" s="10">
        <f t="shared" si="27"/>
        <v>78</v>
      </c>
      <c r="Q162" s="10">
        <f t="shared" si="28"/>
        <v>120</v>
      </c>
      <c r="R162" s="10">
        <f t="shared" si="29"/>
        <v>166</v>
      </c>
      <c r="S162" s="10">
        <f t="shared" si="30"/>
        <v>0</v>
      </c>
      <c r="T162" s="10">
        <f t="shared" si="31"/>
        <v>0</v>
      </c>
      <c r="U162" s="10">
        <f t="shared" si="32"/>
        <v>0</v>
      </c>
      <c r="V162" s="10">
        <f t="shared" si="33"/>
        <v>0</v>
      </c>
      <c r="W162" s="10">
        <f t="shared" si="34"/>
        <v>0</v>
      </c>
      <c r="X162" s="10">
        <f t="shared" si="35"/>
        <v>0</v>
      </c>
      <c r="Y162" s="10">
        <f t="shared" si="36"/>
        <v>0</v>
      </c>
    </row>
    <row r="163" spans="1:25" x14ac:dyDescent="0.2">
      <c r="A163" s="1" t="s">
        <v>172</v>
      </c>
      <c r="B163" s="1">
        <v>58</v>
      </c>
      <c r="C163" s="1">
        <v>103</v>
      </c>
      <c r="D163" s="1">
        <v>150</v>
      </c>
      <c r="E163" s="1">
        <v>198</v>
      </c>
      <c r="F163" s="1">
        <v>0</v>
      </c>
      <c r="G163" s="1">
        <v>0</v>
      </c>
      <c r="H163" s="1">
        <v>0</v>
      </c>
      <c r="I163" s="1">
        <v>0</v>
      </c>
      <c r="J163" s="1">
        <v>0</v>
      </c>
      <c r="K163" s="1">
        <v>0</v>
      </c>
      <c r="L163" s="1">
        <v>0</v>
      </c>
      <c r="N163" s="1" t="str">
        <f t="shared" si="25"/>
        <v>5525K101-164-12</v>
      </c>
      <c r="O163" s="10">
        <f t="shared" si="26"/>
        <v>58</v>
      </c>
      <c r="P163" s="10">
        <f t="shared" si="27"/>
        <v>103</v>
      </c>
      <c r="Q163" s="10">
        <f t="shared" si="28"/>
        <v>150</v>
      </c>
      <c r="R163" s="10">
        <f t="shared" si="29"/>
        <v>198</v>
      </c>
      <c r="S163" s="10">
        <f t="shared" si="30"/>
        <v>0</v>
      </c>
      <c r="T163" s="10">
        <f t="shared" si="31"/>
        <v>0</v>
      </c>
      <c r="U163" s="10">
        <f t="shared" si="32"/>
        <v>0</v>
      </c>
      <c r="V163" s="10">
        <f t="shared" si="33"/>
        <v>0</v>
      </c>
      <c r="W163" s="10">
        <f t="shared" si="34"/>
        <v>0</v>
      </c>
      <c r="X163" s="10">
        <f t="shared" si="35"/>
        <v>0</v>
      </c>
      <c r="Y163" s="10">
        <f t="shared" si="36"/>
        <v>0</v>
      </c>
    </row>
    <row r="164" spans="1:25" x14ac:dyDescent="0.2">
      <c r="A164" s="1" t="s">
        <v>173</v>
      </c>
      <c r="B164" s="1">
        <v>27</v>
      </c>
      <c r="C164" s="1">
        <v>48</v>
      </c>
      <c r="D164" s="1">
        <v>70</v>
      </c>
      <c r="E164" s="1">
        <v>0</v>
      </c>
      <c r="F164" s="1">
        <v>0</v>
      </c>
      <c r="G164" s="1">
        <v>0</v>
      </c>
      <c r="H164" s="1">
        <v>0</v>
      </c>
      <c r="I164" s="1">
        <v>0</v>
      </c>
      <c r="J164" s="1">
        <v>0</v>
      </c>
      <c r="K164" s="1">
        <v>0</v>
      </c>
      <c r="L164" s="1">
        <v>0</v>
      </c>
      <c r="N164" s="1" t="str">
        <f t="shared" si="25"/>
        <v>5025K33-73-08</v>
      </c>
      <c r="O164" s="10">
        <f t="shared" si="26"/>
        <v>27</v>
      </c>
      <c r="P164" s="10">
        <f t="shared" si="27"/>
        <v>48</v>
      </c>
      <c r="Q164" s="10">
        <f t="shared" si="28"/>
        <v>70</v>
      </c>
      <c r="R164" s="10">
        <f t="shared" si="29"/>
        <v>0</v>
      </c>
      <c r="S164" s="10">
        <f t="shared" si="30"/>
        <v>0</v>
      </c>
      <c r="T164" s="10">
        <f t="shared" si="31"/>
        <v>0</v>
      </c>
      <c r="U164" s="10">
        <f t="shared" si="32"/>
        <v>0</v>
      </c>
      <c r="V164" s="10">
        <f t="shared" si="33"/>
        <v>0</v>
      </c>
      <c r="W164" s="10">
        <f t="shared" si="34"/>
        <v>0</v>
      </c>
      <c r="X164" s="10">
        <f t="shared" si="35"/>
        <v>0</v>
      </c>
      <c r="Y164" s="10">
        <f t="shared" si="36"/>
        <v>0</v>
      </c>
    </row>
    <row r="165" spans="1:25" x14ac:dyDescent="0.2">
      <c r="A165" s="1" t="s">
        <v>174</v>
      </c>
      <c r="B165" s="1">
        <v>33</v>
      </c>
      <c r="C165" s="1">
        <v>56</v>
      </c>
      <c r="D165" s="1">
        <v>79</v>
      </c>
      <c r="E165" s="1">
        <v>0</v>
      </c>
      <c r="F165" s="1">
        <v>0</v>
      </c>
      <c r="G165" s="1">
        <v>0</v>
      </c>
      <c r="H165" s="1">
        <v>0</v>
      </c>
      <c r="I165" s="1">
        <v>0</v>
      </c>
      <c r="J165" s="1">
        <v>0</v>
      </c>
      <c r="K165" s="1">
        <v>0</v>
      </c>
      <c r="L165" s="1">
        <v>0</v>
      </c>
      <c r="N165" s="1" t="str">
        <f t="shared" si="25"/>
        <v>5025K33-83-10</v>
      </c>
      <c r="O165" s="10">
        <f t="shared" si="26"/>
        <v>33</v>
      </c>
      <c r="P165" s="10">
        <f t="shared" si="27"/>
        <v>56</v>
      </c>
      <c r="Q165" s="10">
        <f t="shared" si="28"/>
        <v>79</v>
      </c>
      <c r="R165" s="10">
        <f t="shared" si="29"/>
        <v>0</v>
      </c>
      <c r="S165" s="10">
        <f t="shared" si="30"/>
        <v>0</v>
      </c>
      <c r="T165" s="10">
        <f t="shared" si="31"/>
        <v>0</v>
      </c>
      <c r="U165" s="10">
        <f t="shared" si="32"/>
        <v>0</v>
      </c>
      <c r="V165" s="10">
        <f t="shared" si="33"/>
        <v>0</v>
      </c>
      <c r="W165" s="10">
        <f t="shared" si="34"/>
        <v>0</v>
      </c>
      <c r="X165" s="10">
        <f t="shared" si="35"/>
        <v>0</v>
      </c>
      <c r="Y165" s="10">
        <f t="shared" si="36"/>
        <v>0</v>
      </c>
    </row>
    <row r="166" spans="1:25" x14ac:dyDescent="0.2">
      <c r="A166" s="1" t="s">
        <v>175</v>
      </c>
      <c r="B166" s="1">
        <v>25</v>
      </c>
      <c r="C166" s="1">
        <v>51</v>
      </c>
      <c r="D166" s="1">
        <v>80</v>
      </c>
      <c r="E166" s="1">
        <v>0</v>
      </c>
      <c r="F166" s="1">
        <v>0</v>
      </c>
      <c r="G166" s="1">
        <v>0</v>
      </c>
      <c r="H166" s="1">
        <v>0</v>
      </c>
      <c r="I166" s="1">
        <v>0</v>
      </c>
      <c r="J166" s="1">
        <v>0</v>
      </c>
      <c r="K166" s="1">
        <v>0</v>
      </c>
      <c r="L166" s="1">
        <v>0</v>
      </c>
      <c r="N166" s="1" t="str">
        <f t="shared" si="25"/>
        <v>5025K42-92-10</v>
      </c>
      <c r="O166" s="10">
        <f t="shared" si="26"/>
        <v>25</v>
      </c>
      <c r="P166" s="10">
        <f t="shared" si="27"/>
        <v>51</v>
      </c>
      <c r="Q166" s="10">
        <f t="shared" si="28"/>
        <v>80</v>
      </c>
      <c r="R166" s="10">
        <f t="shared" si="29"/>
        <v>0</v>
      </c>
      <c r="S166" s="10">
        <f t="shared" si="30"/>
        <v>0</v>
      </c>
      <c r="T166" s="10">
        <f t="shared" si="31"/>
        <v>0</v>
      </c>
      <c r="U166" s="10">
        <f t="shared" si="32"/>
        <v>0</v>
      </c>
      <c r="V166" s="10">
        <f t="shared" si="33"/>
        <v>0</v>
      </c>
      <c r="W166" s="10">
        <f t="shared" si="34"/>
        <v>0</v>
      </c>
      <c r="X166" s="10">
        <f t="shared" si="35"/>
        <v>0</v>
      </c>
      <c r="Y166" s="10">
        <f t="shared" si="36"/>
        <v>0</v>
      </c>
    </row>
    <row r="167" spans="1:25" x14ac:dyDescent="0.2">
      <c r="A167" s="1" t="s">
        <v>176</v>
      </c>
      <c r="B167" s="1">
        <v>21</v>
      </c>
      <c r="C167" s="1">
        <v>48</v>
      </c>
      <c r="D167" s="1">
        <v>83</v>
      </c>
      <c r="E167" s="1">
        <v>0</v>
      </c>
      <c r="F167" s="1">
        <v>0</v>
      </c>
      <c r="G167" s="1">
        <v>0</v>
      </c>
      <c r="H167" s="1">
        <v>0</v>
      </c>
      <c r="I167" s="1">
        <v>0</v>
      </c>
      <c r="J167" s="1">
        <v>0</v>
      </c>
      <c r="K167" s="1">
        <v>0</v>
      </c>
      <c r="L167" s="1">
        <v>0</v>
      </c>
      <c r="N167" s="1" t="str">
        <f t="shared" si="25"/>
        <v>5025K48-98-10</v>
      </c>
      <c r="O167" s="10">
        <f t="shared" si="26"/>
        <v>21</v>
      </c>
      <c r="P167" s="10">
        <f t="shared" si="27"/>
        <v>48</v>
      </c>
      <c r="Q167" s="10">
        <f t="shared" si="28"/>
        <v>83</v>
      </c>
      <c r="R167" s="10">
        <f t="shared" si="29"/>
        <v>0</v>
      </c>
      <c r="S167" s="10">
        <f t="shared" si="30"/>
        <v>0</v>
      </c>
      <c r="T167" s="10">
        <f t="shared" si="31"/>
        <v>0</v>
      </c>
      <c r="U167" s="10">
        <f t="shared" si="32"/>
        <v>0</v>
      </c>
      <c r="V167" s="10">
        <f t="shared" si="33"/>
        <v>0</v>
      </c>
      <c r="W167" s="10">
        <f t="shared" si="34"/>
        <v>0</v>
      </c>
      <c r="X167" s="10">
        <f t="shared" si="35"/>
        <v>0</v>
      </c>
      <c r="Y167" s="10">
        <f t="shared" si="36"/>
        <v>0</v>
      </c>
    </row>
    <row r="168" spans="1:25" x14ac:dyDescent="0.2">
      <c r="A168" s="1" t="s">
        <v>177</v>
      </c>
      <c r="B168" s="1">
        <v>26</v>
      </c>
      <c r="C168" s="1">
        <v>56</v>
      </c>
      <c r="D168" s="1">
        <v>93</v>
      </c>
      <c r="E168" s="1">
        <v>0</v>
      </c>
      <c r="F168" s="1">
        <v>0</v>
      </c>
      <c r="G168" s="1">
        <v>0</v>
      </c>
      <c r="H168" s="1">
        <v>0</v>
      </c>
      <c r="I168" s="1">
        <v>0</v>
      </c>
      <c r="J168" s="1">
        <v>0</v>
      </c>
      <c r="K168" s="1">
        <v>0</v>
      </c>
      <c r="L168" s="1">
        <v>0</v>
      </c>
      <c r="N168" s="1" t="str">
        <f t="shared" si="25"/>
        <v>5025K60-110-10</v>
      </c>
      <c r="O168" s="10">
        <f t="shared" si="26"/>
        <v>26</v>
      </c>
      <c r="P168" s="10">
        <f t="shared" si="27"/>
        <v>56</v>
      </c>
      <c r="Q168" s="10">
        <f t="shared" si="28"/>
        <v>93</v>
      </c>
      <c r="R168" s="10">
        <f t="shared" si="29"/>
        <v>0</v>
      </c>
      <c r="S168" s="10">
        <f t="shared" si="30"/>
        <v>0</v>
      </c>
      <c r="T168" s="10">
        <f t="shared" si="31"/>
        <v>0</v>
      </c>
      <c r="U168" s="10">
        <f t="shared" si="32"/>
        <v>0</v>
      </c>
      <c r="V168" s="10">
        <f t="shared" si="33"/>
        <v>0</v>
      </c>
      <c r="W168" s="10">
        <f t="shared" si="34"/>
        <v>0</v>
      </c>
      <c r="X168" s="10">
        <f t="shared" si="35"/>
        <v>0</v>
      </c>
      <c r="Y168" s="10">
        <f t="shared" si="36"/>
        <v>0</v>
      </c>
    </row>
    <row r="169" spans="1:25" x14ac:dyDescent="0.2">
      <c r="A169" s="1" t="s">
        <v>178</v>
      </c>
      <c r="B169" s="1">
        <v>30</v>
      </c>
      <c r="C169" s="1">
        <v>63</v>
      </c>
      <c r="D169" s="1">
        <v>101</v>
      </c>
      <c r="E169" s="1">
        <v>0</v>
      </c>
      <c r="F169" s="1">
        <v>0</v>
      </c>
      <c r="G169" s="1">
        <v>0</v>
      </c>
      <c r="H169" s="1">
        <v>0</v>
      </c>
      <c r="I169" s="1">
        <v>0</v>
      </c>
      <c r="J169" s="1">
        <v>0</v>
      </c>
      <c r="K169" s="1">
        <v>0</v>
      </c>
      <c r="L169" s="1">
        <v>0</v>
      </c>
      <c r="N169" s="1" t="str">
        <f t="shared" si="25"/>
        <v>5025K60-123-12</v>
      </c>
      <c r="O169" s="10">
        <f t="shared" si="26"/>
        <v>30</v>
      </c>
      <c r="P169" s="10">
        <f t="shared" si="27"/>
        <v>63</v>
      </c>
      <c r="Q169" s="10">
        <f t="shared" si="28"/>
        <v>101</v>
      </c>
      <c r="R169" s="10">
        <f t="shared" si="29"/>
        <v>0</v>
      </c>
      <c r="S169" s="10">
        <f t="shared" si="30"/>
        <v>0</v>
      </c>
      <c r="T169" s="10">
        <f t="shared" si="31"/>
        <v>0</v>
      </c>
      <c r="U169" s="10">
        <f t="shared" si="32"/>
        <v>0</v>
      </c>
      <c r="V169" s="10">
        <f t="shared" si="33"/>
        <v>0</v>
      </c>
      <c r="W169" s="10">
        <f t="shared" si="34"/>
        <v>0</v>
      </c>
      <c r="X169" s="10">
        <f t="shared" si="35"/>
        <v>0</v>
      </c>
      <c r="Y169" s="10">
        <f t="shared" si="36"/>
        <v>0</v>
      </c>
    </row>
    <row r="170" spans="1:25" x14ac:dyDescent="0.2">
      <c r="A170" s="1" t="s">
        <v>179</v>
      </c>
      <c r="B170" s="1">
        <v>37</v>
      </c>
      <c r="C170" s="1">
        <v>74</v>
      </c>
      <c r="D170" s="1">
        <v>115</v>
      </c>
      <c r="E170" s="1">
        <v>0</v>
      </c>
      <c r="F170" s="1">
        <v>0</v>
      </c>
      <c r="G170" s="1">
        <v>0</v>
      </c>
      <c r="H170" s="1">
        <v>0</v>
      </c>
      <c r="I170" s="1">
        <v>0</v>
      </c>
      <c r="J170" s="1">
        <v>0</v>
      </c>
      <c r="K170" s="1">
        <v>0</v>
      </c>
      <c r="L170" s="1">
        <v>0</v>
      </c>
      <c r="N170" s="1" t="str">
        <f t="shared" si="25"/>
        <v>5025K76-139-12</v>
      </c>
      <c r="O170" s="10">
        <f t="shared" si="26"/>
        <v>37</v>
      </c>
      <c r="P170" s="10">
        <f t="shared" si="27"/>
        <v>74</v>
      </c>
      <c r="Q170" s="10">
        <f t="shared" si="28"/>
        <v>115</v>
      </c>
      <c r="R170" s="10">
        <f t="shared" si="29"/>
        <v>0</v>
      </c>
      <c r="S170" s="10">
        <f t="shared" si="30"/>
        <v>0</v>
      </c>
      <c r="T170" s="10">
        <f t="shared" si="31"/>
        <v>0</v>
      </c>
      <c r="U170" s="10">
        <f t="shared" si="32"/>
        <v>0</v>
      </c>
      <c r="V170" s="10">
        <f t="shared" si="33"/>
        <v>0</v>
      </c>
      <c r="W170" s="10">
        <f t="shared" si="34"/>
        <v>0</v>
      </c>
      <c r="X170" s="10">
        <f t="shared" si="35"/>
        <v>0</v>
      </c>
      <c r="Y170" s="10">
        <f t="shared" si="36"/>
        <v>0</v>
      </c>
    </row>
    <row r="171" spans="1:25" x14ac:dyDescent="0.2">
      <c r="A171" s="1" t="s">
        <v>180</v>
      </c>
      <c r="B171" s="1">
        <v>52</v>
      </c>
      <c r="C171" s="1">
        <v>94</v>
      </c>
      <c r="D171" s="1">
        <v>139</v>
      </c>
      <c r="E171" s="1">
        <v>0</v>
      </c>
      <c r="F171" s="1">
        <v>0</v>
      </c>
      <c r="G171" s="1">
        <v>0</v>
      </c>
      <c r="H171" s="1">
        <v>0</v>
      </c>
      <c r="I171" s="1">
        <v>0</v>
      </c>
      <c r="J171" s="1">
        <v>0</v>
      </c>
      <c r="K171" s="1">
        <v>0</v>
      </c>
      <c r="L171" s="1">
        <v>0</v>
      </c>
      <c r="N171" s="1" t="str">
        <f t="shared" si="25"/>
        <v>5025K101-164-12</v>
      </c>
      <c r="O171" s="10">
        <f t="shared" si="26"/>
        <v>52</v>
      </c>
      <c r="P171" s="10">
        <f t="shared" si="27"/>
        <v>94</v>
      </c>
      <c r="Q171" s="10">
        <f t="shared" si="28"/>
        <v>139</v>
      </c>
      <c r="R171" s="10">
        <f t="shared" si="29"/>
        <v>0</v>
      </c>
      <c r="S171" s="10">
        <f t="shared" si="30"/>
        <v>0</v>
      </c>
      <c r="T171" s="10">
        <f t="shared" si="31"/>
        <v>0</v>
      </c>
      <c r="U171" s="10">
        <f t="shared" si="32"/>
        <v>0</v>
      </c>
      <c r="V171" s="10">
        <f t="shared" si="33"/>
        <v>0</v>
      </c>
      <c r="W171" s="10">
        <f t="shared" si="34"/>
        <v>0</v>
      </c>
      <c r="X171" s="10">
        <f t="shared" si="35"/>
        <v>0</v>
      </c>
      <c r="Y171" s="10">
        <f t="shared" si="36"/>
        <v>0</v>
      </c>
    </row>
    <row r="172" spans="1:25" x14ac:dyDescent="0.2">
      <c r="A172" s="1" t="s">
        <v>181</v>
      </c>
      <c r="B172" s="1">
        <v>24</v>
      </c>
      <c r="C172" s="1">
        <v>44</v>
      </c>
      <c r="D172" s="1">
        <v>0</v>
      </c>
      <c r="E172" s="1">
        <v>0</v>
      </c>
      <c r="F172" s="1">
        <v>0</v>
      </c>
      <c r="G172" s="1">
        <v>0</v>
      </c>
      <c r="H172" s="1">
        <v>0</v>
      </c>
      <c r="I172" s="1">
        <v>0</v>
      </c>
      <c r="J172" s="1">
        <v>0</v>
      </c>
      <c r="K172" s="1">
        <v>0</v>
      </c>
      <c r="L172" s="1">
        <v>0</v>
      </c>
      <c r="N172" s="1" t="str">
        <f t="shared" si="25"/>
        <v>4525K33-73-08</v>
      </c>
      <c r="O172" s="10">
        <f t="shared" si="26"/>
        <v>24</v>
      </c>
      <c r="P172" s="10">
        <f t="shared" si="27"/>
        <v>44</v>
      </c>
      <c r="Q172" s="10">
        <f t="shared" si="28"/>
        <v>0</v>
      </c>
      <c r="R172" s="10">
        <f t="shared" si="29"/>
        <v>0</v>
      </c>
      <c r="S172" s="10">
        <f t="shared" si="30"/>
        <v>0</v>
      </c>
      <c r="T172" s="10">
        <f t="shared" si="31"/>
        <v>0</v>
      </c>
      <c r="U172" s="10">
        <f t="shared" si="32"/>
        <v>0</v>
      </c>
      <c r="V172" s="10">
        <f t="shared" si="33"/>
        <v>0</v>
      </c>
      <c r="W172" s="10">
        <f t="shared" si="34"/>
        <v>0</v>
      </c>
      <c r="X172" s="10">
        <f t="shared" si="35"/>
        <v>0</v>
      </c>
      <c r="Y172" s="10">
        <f t="shared" si="36"/>
        <v>0</v>
      </c>
    </row>
    <row r="173" spans="1:25" x14ac:dyDescent="0.2">
      <c r="A173" s="1" t="s">
        <v>182</v>
      </c>
      <c r="B173" s="1">
        <v>29</v>
      </c>
      <c r="C173" s="1">
        <v>51</v>
      </c>
      <c r="D173" s="1">
        <v>0</v>
      </c>
      <c r="E173" s="1">
        <v>0</v>
      </c>
      <c r="F173" s="1">
        <v>0</v>
      </c>
      <c r="G173" s="1">
        <v>0</v>
      </c>
      <c r="H173" s="1">
        <v>0</v>
      </c>
      <c r="I173" s="1">
        <v>0</v>
      </c>
      <c r="J173" s="1">
        <v>0</v>
      </c>
      <c r="K173" s="1">
        <v>0</v>
      </c>
      <c r="L173" s="1">
        <v>0</v>
      </c>
      <c r="N173" s="1" t="str">
        <f t="shared" si="25"/>
        <v>4525K33-83-10</v>
      </c>
      <c r="O173" s="10">
        <f t="shared" si="26"/>
        <v>29</v>
      </c>
      <c r="P173" s="10">
        <f t="shared" si="27"/>
        <v>51</v>
      </c>
      <c r="Q173" s="10">
        <f t="shared" si="28"/>
        <v>0</v>
      </c>
      <c r="R173" s="10">
        <f t="shared" si="29"/>
        <v>0</v>
      </c>
      <c r="S173" s="10">
        <f t="shared" si="30"/>
        <v>0</v>
      </c>
      <c r="T173" s="10">
        <f t="shared" si="31"/>
        <v>0</v>
      </c>
      <c r="U173" s="10">
        <f t="shared" si="32"/>
        <v>0</v>
      </c>
      <c r="V173" s="10">
        <f t="shared" si="33"/>
        <v>0</v>
      </c>
      <c r="W173" s="10">
        <f t="shared" si="34"/>
        <v>0</v>
      </c>
      <c r="X173" s="10">
        <f t="shared" si="35"/>
        <v>0</v>
      </c>
      <c r="Y173" s="10">
        <f t="shared" si="36"/>
        <v>0</v>
      </c>
    </row>
    <row r="174" spans="1:25" x14ac:dyDescent="0.2">
      <c r="A174" s="1" t="s">
        <v>183</v>
      </c>
      <c r="B174" s="1">
        <v>23</v>
      </c>
      <c r="C174" s="1">
        <v>49</v>
      </c>
      <c r="D174" s="1">
        <v>0</v>
      </c>
      <c r="E174" s="1">
        <v>0</v>
      </c>
      <c r="F174" s="1">
        <v>0</v>
      </c>
      <c r="G174" s="1">
        <v>0</v>
      </c>
      <c r="H174" s="1">
        <v>0</v>
      </c>
      <c r="I174" s="1">
        <v>0</v>
      </c>
      <c r="J174" s="1">
        <v>0</v>
      </c>
      <c r="K174" s="1">
        <v>0</v>
      </c>
      <c r="L174" s="1">
        <v>0</v>
      </c>
      <c r="N174" s="1" t="str">
        <f t="shared" si="25"/>
        <v>4525K42-92-10</v>
      </c>
      <c r="O174" s="10">
        <f t="shared" si="26"/>
        <v>23</v>
      </c>
      <c r="P174" s="10">
        <f t="shared" si="27"/>
        <v>49</v>
      </c>
      <c r="Q174" s="10">
        <f t="shared" si="28"/>
        <v>0</v>
      </c>
      <c r="R174" s="10">
        <f t="shared" si="29"/>
        <v>0</v>
      </c>
      <c r="S174" s="10">
        <f t="shared" si="30"/>
        <v>0</v>
      </c>
      <c r="T174" s="10">
        <f t="shared" si="31"/>
        <v>0</v>
      </c>
      <c r="U174" s="10">
        <f t="shared" si="32"/>
        <v>0</v>
      </c>
      <c r="V174" s="10">
        <f t="shared" si="33"/>
        <v>0</v>
      </c>
      <c r="W174" s="10">
        <f t="shared" si="34"/>
        <v>0</v>
      </c>
      <c r="X174" s="10">
        <f t="shared" si="35"/>
        <v>0</v>
      </c>
      <c r="Y174" s="10">
        <f t="shared" si="36"/>
        <v>0</v>
      </c>
    </row>
    <row r="175" spans="1:25" x14ac:dyDescent="0.2">
      <c r="A175" s="1" t="s">
        <v>184</v>
      </c>
      <c r="B175" s="1">
        <v>20</v>
      </c>
      <c r="C175" s="1">
        <v>48</v>
      </c>
      <c r="D175" s="1">
        <v>0</v>
      </c>
      <c r="E175" s="1">
        <v>0</v>
      </c>
      <c r="F175" s="1">
        <v>0</v>
      </c>
      <c r="G175" s="1">
        <v>0</v>
      </c>
      <c r="H175" s="1">
        <v>0</v>
      </c>
      <c r="I175" s="1">
        <v>0</v>
      </c>
      <c r="J175" s="1">
        <v>0</v>
      </c>
      <c r="K175" s="1">
        <v>0</v>
      </c>
      <c r="L175" s="1">
        <v>0</v>
      </c>
      <c r="N175" s="1" t="str">
        <f t="shared" si="25"/>
        <v>4525K48-98-10</v>
      </c>
      <c r="O175" s="10">
        <f t="shared" si="26"/>
        <v>20</v>
      </c>
      <c r="P175" s="10">
        <f t="shared" si="27"/>
        <v>48</v>
      </c>
      <c r="Q175" s="10">
        <f t="shared" si="28"/>
        <v>0</v>
      </c>
      <c r="R175" s="10">
        <f t="shared" si="29"/>
        <v>0</v>
      </c>
      <c r="S175" s="10">
        <f t="shared" si="30"/>
        <v>0</v>
      </c>
      <c r="T175" s="10">
        <f t="shared" si="31"/>
        <v>0</v>
      </c>
      <c r="U175" s="10">
        <f t="shared" si="32"/>
        <v>0</v>
      </c>
      <c r="V175" s="10">
        <f t="shared" si="33"/>
        <v>0</v>
      </c>
      <c r="W175" s="10">
        <f t="shared" si="34"/>
        <v>0</v>
      </c>
      <c r="X175" s="10">
        <f t="shared" si="35"/>
        <v>0</v>
      </c>
      <c r="Y175" s="10">
        <f t="shared" si="36"/>
        <v>0</v>
      </c>
    </row>
    <row r="176" spans="1:25" x14ac:dyDescent="0.2">
      <c r="A176" s="1" t="s">
        <v>185</v>
      </c>
      <c r="B176" s="1">
        <v>25</v>
      </c>
      <c r="C176" s="1">
        <v>55</v>
      </c>
      <c r="D176" s="1">
        <v>0</v>
      </c>
      <c r="E176" s="1">
        <v>0</v>
      </c>
      <c r="F176" s="1">
        <v>0</v>
      </c>
      <c r="G176" s="1">
        <v>0</v>
      </c>
      <c r="H176" s="1">
        <v>0</v>
      </c>
      <c r="I176" s="1">
        <v>0</v>
      </c>
      <c r="J176" s="1">
        <v>0</v>
      </c>
      <c r="K176" s="1">
        <v>0</v>
      </c>
      <c r="L176" s="1">
        <v>0</v>
      </c>
      <c r="N176" s="1" t="str">
        <f t="shared" si="25"/>
        <v>4525K60-110-10</v>
      </c>
      <c r="O176" s="10">
        <f t="shared" si="26"/>
        <v>25</v>
      </c>
      <c r="P176" s="10">
        <f t="shared" si="27"/>
        <v>55</v>
      </c>
      <c r="Q176" s="10">
        <f t="shared" si="28"/>
        <v>0</v>
      </c>
      <c r="R176" s="10">
        <f t="shared" si="29"/>
        <v>0</v>
      </c>
      <c r="S176" s="10">
        <f t="shared" si="30"/>
        <v>0</v>
      </c>
      <c r="T176" s="10">
        <f t="shared" si="31"/>
        <v>0</v>
      </c>
      <c r="U176" s="10">
        <f t="shared" si="32"/>
        <v>0</v>
      </c>
      <c r="V176" s="10">
        <f t="shared" si="33"/>
        <v>0</v>
      </c>
      <c r="W176" s="10">
        <f t="shared" si="34"/>
        <v>0</v>
      </c>
      <c r="X176" s="10">
        <f t="shared" si="35"/>
        <v>0</v>
      </c>
      <c r="Y176" s="10">
        <f t="shared" si="36"/>
        <v>0</v>
      </c>
    </row>
    <row r="177" spans="1:25" x14ac:dyDescent="0.2">
      <c r="A177" s="1" t="s">
        <v>186</v>
      </c>
      <c r="B177" s="1">
        <v>28</v>
      </c>
      <c r="C177" s="1">
        <v>61</v>
      </c>
      <c r="D177" s="1">
        <v>0</v>
      </c>
      <c r="E177" s="1">
        <v>0</v>
      </c>
      <c r="F177" s="1">
        <v>0</v>
      </c>
      <c r="G177" s="1">
        <v>0</v>
      </c>
      <c r="H177" s="1">
        <v>0</v>
      </c>
      <c r="I177" s="1">
        <v>0</v>
      </c>
      <c r="J177" s="1">
        <v>0</v>
      </c>
      <c r="K177" s="1">
        <v>0</v>
      </c>
      <c r="L177" s="1">
        <v>0</v>
      </c>
      <c r="N177" s="1" t="str">
        <f t="shared" si="25"/>
        <v>4525K60-123-12</v>
      </c>
      <c r="O177" s="10">
        <f t="shared" si="26"/>
        <v>28</v>
      </c>
      <c r="P177" s="10">
        <f t="shared" si="27"/>
        <v>61</v>
      </c>
      <c r="Q177" s="10">
        <f t="shared" si="28"/>
        <v>0</v>
      </c>
      <c r="R177" s="10">
        <f t="shared" si="29"/>
        <v>0</v>
      </c>
      <c r="S177" s="10">
        <f t="shared" si="30"/>
        <v>0</v>
      </c>
      <c r="T177" s="10">
        <f t="shared" si="31"/>
        <v>0</v>
      </c>
      <c r="U177" s="10">
        <f t="shared" si="32"/>
        <v>0</v>
      </c>
      <c r="V177" s="10">
        <f t="shared" si="33"/>
        <v>0</v>
      </c>
      <c r="W177" s="10">
        <f t="shared" si="34"/>
        <v>0</v>
      </c>
      <c r="X177" s="10">
        <f t="shared" si="35"/>
        <v>0</v>
      </c>
      <c r="Y177" s="10">
        <f t="shared" si="36"/>
        <v>0</v>
      </c>
    </row>
    <row r="178" spans="1:25" x14ac:dyDescent="0.2">
      <c r="A178" s="1" t="s">
        <v>187</v>
      </c>
      <c r="B178" s="1">
        <v>34</v>
      </c>
      <c r="C178" s="1">
        <v>70</v>
      </c>
      <c r="D178" s="1">
        <v>0</v>
      </c>
      <c r="E178" s="1">
        <v>0</v>
      </c>
      <c r="F178" s="1">
        <v>0</v>
      </c>
      <c r="G178" s="1">
        <v>0</v>
      </c>
      <c r="H178" s="1">
        <v>0</v>
      </c>
      <c r="I178" s="1">
        <v>0</v>
      </c>
      <c r="J178" s="1">
        <v>0</v>
      </c>
      <c r="K178" s="1">
        <v>0</v>
      </c>
      <c r="L178" s="1">
        <v>0</v>
      </c>
      <c r="N178" s="1" t="str">
        <f t="shared" si="25"/>
        <v>4525K76-139-12</v>
      </c>
      <c r="O178" s="10">
        <f t="shared" si="26"/>
        <v>34</v>
      </c>
      <c r="P178" s="10">
        <f t="shared" si="27"/>
        <v>70</v>
      </c>
      <c r="Q178" s="10">
        <f t="shared" si="28"/>
        <v>0</v>
      </c>
      <c r="R178" s="10">
        <f t="shared" si="29"/>
        <v>0</v>
      </c>
      <c r="S178" s="10">
        <f t="shared" si="30"/>
        <v>0</v>
      </c>
      <c r="T178" s="10">
        <f t="shared" si="31"/>
        <v>0</v>
      </c>
      <c r="U178" s="10">
        <f t="shared" si="32"/>
        <v>0</v>
      </c>
      <c r="V178" s="10">
        <f t="shared" si="33"/>
        <v>0</v>
      </c>
      <c r="W178" s="10">
        <f t="shared" si="34"/>
        <v>0</v>
      </c>
      <c r="X178" s="10">
        <f t="shared" si="35"/>
        <v>0</v>
      </c>
      <c r="Y178" s="10">
        <f t="shared" si="36"/>
        <v>0</v>
      </c>
    </row>
    <row r="179" spans="1:25" x14ac:dyDescent="0.2">
      <c r="A179" s="1" t="s">
        <v>188</v>
      </c>
      <c r="B179" s="1">
        <v>46</v>
      </c>
      <c r="C179" s="1">
        <v>85</v>
      </c>
      <c r="D179" s="1">
        <v>0</v>
      </c>
      <c r="E179" s="1">
        <v>0</v>
      </c>
      <c r="F179" s="1">
        <v>0</v>
      </c>
      <c r="G179" s="1">
        <v>0</v>
      </c>
      <c r="H179" s="1">
        <v>0</v>
      </c>
      <c r="I179" s="1">
        <v>0</v>
      </c>
      <c r="J179" s="1">
        <v>0</v>
      </c>
      <c r="K179" s="1">
        <v>0</v>
      </c>
      <c r="L179" s="1">
        <v>0</v>
      </c>
      <c r="N179" s="1" t="str">
        <f t="shared" si="25"/>
        <v>4525K101-164-12</v>
      </c>
      <c r="O179" s="10">
        <f t="shared" si="26"/>
        <v>46</v>
      </c>
      <c r="P179" s="10">
        <f t="shared" si="27"/>
        <v>85</v>
      </c>
      <c r="Q179" s="10">
        <f t="shared" si="28"/>
        <v>0</v>
      </c>
      <c r="R179" s="10">
        <f t="shared" si="29"/>
        <v>0</v>
      </c>
      <c r="S179" s="10">
        <f t="shared" si="30"/>
        <v>0</v>
      </c>
      <c r="T179" s="10">
        <f t="shared" si="31"/>
        <v>0</v>
      </c>
      <c r="U179" s="10">
        <f t="shared" si="32"/>
        <v>0</v>
      </c>
      <c r="V179" s="10">
        <f t="shared" si="33"/>
        <v>0</v>
      </c>
      <c r="W179" s="10">
        <f t="shared" si="34"/>
        <v>0</v>
      </c>
      <c r="X179" s="10">
        <f t="shared" si="35"/>
        <v>0</v>
      </c>
      <c r="Y179" s="10">
        <f t="shared" si="36"/>
        <v>0</v>
      </c>
    </row>
    <row r="180" spans="1:25" x14ac:dyDescent="0.2">
      <c r="A180" s="1" t="s">
        <v>189</v>
      </c>
      <c r="B180" s="1">
        <v>21</v>
      </c>
      <c r="C180" s="1">
        <v>0</v>
      </c>
      <c r="D180" s="1">
        <v>0</v>
      </c>
      <c r="E180" s="1">
        <v>0</v>
      </c>
      <c r="F180" s="1">
        <v>0</v>
      </c>
      <c r="G180" s="1">
        <v>0</v>
      </c>
      <c r="H180" s="1">
        <v>0</v>
      </c>
      <c r="I180" s="1">
        <v>0</v>
      </c>
      <c r="J180" s="1">
        <v>0</v>
      </c>
      <c r="K180" s="1">
        <v>0</v>
      </c>
      <c r="L180" s="1">
        <v>0</v>
      </c>
      <c r="N180" s="1" t="str">
        <f t="shared" si="25"/>
        <v>4025K33-73-08</v>
      </c>
      <c r="O180" s="10">
        <f t="shared" si="26"/>
        <v>21</v>
      </c>
      <c r="P180" s="10">
        <f t="shared" si="27"/>
        <v>0</v>
      </c>
      <c r="Q180" s="10">
        <f t="shared" si="28"/>
        <v>0</v>
      </c>
      <c r="R180" s="10">
        <f t="shared" si="29"/>
        <v>0</v>
      </c>
      <c r="S180" s="10">
        <f t="shared" si="30"/>
        <v>0</v>
      </c>
      <c r="T180" s="10">
        <f t="shared" si="31"/>
        <v>0</v>
      </c>
      <c r="U180" s="10">
        <f t="shared" si="32"/>
        <v>0</v>
      </c>
      <c r="V180" s="10">
        <f t="shared" si="33"/>
        <v>0</v>
      </c>
      <c r="W180" s="10">
        <f t="shared" si="34"/>
        <v>0</v>
      </c>
      <c r="X180" s="10">
        <f t="shared" si="35"/>
        <v>0</v>
      </c>
      <c r="Y180" s="10">
        <f t="shared" si="36"/>
        <v>0</v>
      </c>
    </row>
    <row r="181" spans="1:25" x14ac:dyDescent="0.2">
      <c r="A181" s="1" t="s">
        <v>190</v>
      </c>
      <c r="B181" s="1">
        <v>25</v>
      </c>
      <c r="C181" s="1">
        <v>0</v>
      </c>
      <c r="D181" s="1">
        <v>0</v>
      </c>
      <c r="E181" s="1">
        <v>0</v>
      </c>
      <c r="F181" s="1">
        <v>0</v>
      </c>
      <c r="G181" s="1">
        <v>0</v>
      </c>
      <c r="H181" s="1">
        <v>0</v>
      </c>
      <c r="I181" s="1">
        <v>0</v>
      </c>
      <c r="J181" s="1">
        <v>0</v>
      </c>
      <c r="K181" s="1">
        <v>0</v>
      </c>
      <c r="L181" s="1">
        <v>0</v>
      </c>
      <c r="N181" s="1" t="str">
        <f t="shared" si="25"/>
        <v>4025K33-83-10</v>
      </c>
      <c r="O181" s="10">
        <f t="shared" si="26"/>
        <v>25</v>
      </c>
      <c r="P181" s="10">
        <f t="shared" si="27"/>
        <v>0</v>
      </c>
      <c r="Q181" s="10">
        <f t="shared" si="28"/>
        <v>0</v>
      </c>
      <c r="R181" s="10">
        <f t="shared" si="29"/>
        <v>0</v>
      </c>
      <c r="S181" s="10">
        <f t="shared" si="30"/>
        <v>0</v>
      </c>
      <c r="T181" s="10">
        <f t="shared" si="31"/>
        <v>0</v>
      </c>
      <c r="U181" s="10">
        <f t="shared" si="32"/>
        <v>0</v>
      </c>
      <c r="V181" s="10">
        <f t="shared" si="33"/>
        <v>0</v>
      </c>
      <c r="W181" s="10">
        <f t="shared" si="34"/>
        <v>0</v>
      </c>
      <c r="X181" s="10">
        <f t="shared" si="35"/>
        <v>0</v>
      </c>
      <c r="Y181" s="10">
        <f t="shared" si="36"/>
        <v>0</v>
      </c>
    </row>
    <row r="182" spans="1:25" x14ac:dyDescent="0.2">
      <c r="A182" s="1" t="s">
        <v>191</v>
      </c>
      <c r="B182" s="1">
        <v>22</v>
      </c>
      <c r="C182" s="1">
        <v>0</v>
      </c>
      <c r="D182" s="1">
        <v>0</v>
      </c>
      <c r="E182" s="1">
        <v>0</v>
      </c>
      <c r="F182" s="1">
        <v>0</v>
      </c>
      <c r="G182" s="1">
        <v>0</v>
      </c>
      <c r="H182" s="1">
        <v>0</v>
      </c>
      <c r="I182" s="1">
        <v>0</v>
      </c>
      <c r="J182" s="1">
        <v>0</v>
      </c>
      <c r="K182" s="1">
        <v>0</v>
      </c>
      <c r="L182" s="1">
        <v>0</v>
      </c>
      <c r="N182" s="1" t="str">
        <f t="shared" si="25"/>
        <v>4025K42-92-10</v>
      </c>
      <c r="O182" s="10">
        <f t="shared" si="26"/>
        <v>22</v>
      </c>
      <c r="P182" s="10">
        <f t="shared" si="27"/>
        <v>0</v>
      </c>
      <c r="Q182" s="10">
        <f t="shared" si="28"/>
        <v>0</v>
      </c>
      <c r="R182" s="10">
        <f t="shared" si="29"/>
        <v>0</v>
      </c>
      <c r="S182" s="10">
        <f t="shared" si="30"/>
        <v>0</v>
      </c>
      <c r="T182" s="10">
        <f t="shared" si="31"/>
        <v>0</v>
      </c>
      <c r="U182" s="10">
        <f t="shared" si="32"/>
        <v>0</v>
      </c>
      <c r="V182" s="10">
        <f t="shared" si="33"/>
        <v>0</v>
      </c>
      <c r="W182" s="10">
        <f t="shared" si="34"/>
        <v>0</v>
      </c>
      <c r="X182" s="10">
        <f t="shared" si="35"/>
        <v>0</v>
      </c>
      <c r="Y182" s="10">
        <f t="shared" si="36"/>
        <v>0</v>
      </c>
    </row>
    <row r="183" spans="1:25" x14ac:dyDescent="0.2">
      <c r="A183" s="1" t="s">
        <v>192</v>
      </c>
      <c r="B183" s="1">
        <v>20</v>
      </c>
      <c r="C183" s="1">
        <v>0</v>
      </c>
      <c r="D183" s="1">
        <v>0</v>
      </c>
      <c r="E183" s="1">
        <v>0</v>
      </c>
      <c r="F183" s="1">
        <v>0</v>
      </c>
      <c r="G183" s="1">
        <v>0</v>
      </c>
      <c r="H183" s="1">
        <v>0</v>
      </c>
      <c r="I183" s="1">
        <v>0</v>
      </c>
      <c r="J183" s="1">
        <v>0</v>
      </c>
      <c r="K183" s="1">
        <v>0</v>
      </c>
      <c r="L183" s="1">
        <v>0</v>
      </c>
      <c r="N183" s="1" t="str">
        <f t="shared" si="25"/>
        <v>4025K48-98-10</v>
      </c>
      <c r="O183" s="10">
        <f t="shared" si="26"/>
        <v>20</v>
      </c>
      <c r="P183" s="10">
        <f t="shared" si="27"/>
        <v>0</v>
      </c>
      <c r="Q183" s="10">
        <f t="shared" si="28"/>
        <v>0</v>
      </c>
      <c r="R183" s="10">
        <f t="shared" si="29"/>
        <v>0</v>
      </c>
      <c r="S183" s="10">
        <f t="shared" si="30"/>
        <v>0</v>
      </c>
      <c r="T183" s="10">
        <f t="shared" si="31"/>
        <v>0</v>
      </c>
      <c r="U183" s="10">
        <f t="shared" si="32"/>
        <v>0</v>
      </c>
      <c r="V183" s="10">
        <f t="shared" si="33"/>
        <v>0</v>
      </c>
      <c r="W183" s="10">
        <f t="shared" si="34"/>
        <v>0</v>
      </c>
      <c r="X183" s="10">
        <f t="shared" si="35"/>
        <v>0</v>
      </c>
      <c r="Y183" s="10">
        <f t="shared" si="36"/>
        <v>0</v>
      </c>
    </row>
    <row r="184" spans="1:25" x14ac:dyDescent="0.2">
      <c r="A184" s="1" t="s">
        <v>193</v>
      </c>
      <c r="B184" s="1">
        <v>23</v>
      </c>
      <c r="C184" s="1">
        <v>0</v>
      </c>
      <c r="D184" s="1">
        <v>0</v>
      </c>
      <c r="E184" s="1">
        <v>0</v>
      </c>
      <c r="F184" s="1">
        <v>0</v>
      </c>
      <c r="G184" s="1">
        <v>0</v>
      </c>
      <c r="H184" s="1">
        <v>0</v>
      </c>
      <c r="I184" s="1">
        <v>0</v>
      </c>
      <c r="J184" s="1">
        <v>0</v>
      </c>
      <c r="K184" s="1">
        <v>0</v>
      </c>
      <c r="L184" s="1">
        <v>0</v>
      </c>
      <c r="N184" s="1" t="str">
        <f t="shared" si="25"/>
        <v>4025K60-110-10</v>
      </c>
      <c r="O184" s="10">
        <f t="shared" si="26"/>
        <v>23</v>
      </c>
      <c r="P184" s="10">
        <f t="shared" si="27"/>
        <v>0</v>
      </c>
      <c r="Q184" s="10">
        <f t="shared" si="28"/>
        <v>0</v>
      </c>
      <c r="R184" s="10">
        <f t="shared" si="29"/>
        <v>0</v>
      </c>
      <c r="S184" s="10">
        <f t="shared" si="30"/>
        <v>0</v>
      </c>
      <c r="T184" s="10">
        <f t="shared" si="31"/>
        <v>0</v>
      </c>
      <c r="U184" s="10">
        <f t="shared" si="32"/>
        <v>0</v>
      </c>
      <c r="V184" s="10">
        <f t="shared" si="33"/>
        <v>0</v>
      </c>
      <c r="W184" s="10">
        <f t="shared" si="34"/>
        <v>0</v>
      </c>
      <c r="X184" s="10">
        <f t="shared" si="35"/>
        <v>0</v>
      </c>
      <c r="Y184" s="10">
        <f t="shared" si="36"/>
        <v>0</v>
      </c>
    </row>
    <row r="185" spans="1:25" x14ac:dyDescent="0.2">
      <c r="A185" s="1" t="s">
        <v>194</v>
      </c>
      <c r="B185" s="1">
        <v>26</v>
      </c>
      <c r="C185" s="1">
        <v>0</v>
      </c>
      <c r="D185" s="1">
        <v>0</v>
      </c>
      <c r="E185" s="1">
        <v>0</v>
      </c>
      <c r="F185" s="1">
        <v>0</v>
      </c>
      <c r="G185" s="1">
        <v>0</v>
      </c>
      <c r="H185" s="1">
        <v>0</v>
      </c>
      <c r="I185" s="1">
        <v>0</v>
      </c>
      <c r="J185" s="1">
        <v>0</v>
      </c>
      <c r="K185" s="1">
        <v>0</v>
      </c>
      <c r="L185" s="1">
        <v>0</v>
      </c>
      <c r="N185" s="1" t="str">
        <f t="shared" si="25"/>
        <v>4025K60-123-12</v>
      </c>
      <c r="O185" s="10">
        <f t="shared" si="26"/>
        <v>26</v>
      </c>
      <c r="P185" s="10">
        <f t="shared" si="27"/>
        <v>0</v>
      </c>
      <c r="Q185" s="10">
        <f t="shared" si="28"/>
        <v>0</v>
      </c>
      <c r="R185" s="10">
        <f t="shared" si="29"/>
        <v>0</v>
      </c>
      <c r="S185" s="10">
        <f t="shared" si="30"/>
        <v>0</v>
      </c>
      <c r="T185" s="10">
        <f t="shared" si="31"/>
        <v>0</v>
      </c>
      <c r="U185" s="10">
        <f t="shared" si="32"/>
        <v>0</v>
      </c>
      <c r="V185" s="10">
        <f t="shared" si="33"/>
        <v>0</v>
      </c>
      <c r="W185" s="10">
        <f t="shared" si="34"/>
        <v>0</v>
      </c>
      <c r="X185" s="10">
        <f t="shared" si="35"/>
        <v>0</v>
      </c>
      <c r="Y185" s="10">
        <f t="shared" si="36"/>
        <v>0</v>
      </c>
    </row>
    <row r="186" spans="1:25" x14ac:dyDescent="0.2">
      <c r="A186" s="1" t="s">
        <v>195</v>
      </c>
      <c r="B186" s="1">
        <v>31</v>
      </c>
      <c r="C186" s="1">
        <v>0</v>
      </c>
      <c r="D186" s="1">
        <v>0</v>
      </c>
      <c r="E186" s="1">
        <v>0</v>
      </c>
      <c r="F186" s="1">
        <v>0</v>
      </c>
      <c r="G186" s="1">
        <v>0</v>
      </c>
      <c r="H186" s="1">
        <v>0</v>
      </c>
      <c r="I186" s="1">
        <v>0</v>
      </c>
      <c r="J186" s="1">
        <v>0</v>
      </c>
      <c r="K186" s="1">
        <v>0</v>
      </c>
      <c r="L186" s="1">
        <v>0</v>
      </c>
      <c r="N186" s="1" t="str">
        <f t="shared" si="25"/>
        <v>4025K76-139-12</v>
      </c>
      <c r="O186" s="10">
        <f t="shared" si="26"/>
        <v>31</v>
      </c>
      <c r="P186" s="10">
        <f t="shared" si="27"/>
        <v>0</v>
      </c>
      <c r="Q186" s="10">
        <f t="shared" si="28"/>
        <v>0</v>
      </c>
      <c r="R186" s="10">
        <f t="shared" si="29"/>
        <v>0</v>
      </c>
      <c r="S186" s="10">
        <f t="shared" si="30"/>
        <v>0</v>
      </c>
      <c r="T186" s="10">
        <f t="shared" si="31"/>
        <v>0</v>
      </c>
      <c r="U186" s="10">
        <f t="shared" si="32"/>
        <v>0</v>
      </c>
      <c r="V186" s="10">
        <f t="shared" si="33"/>
        <v>0</v>
      </c>
      <c r="W186" s="10">
        <f t="shared" si="34"/>
        <v>0</v>
      </c>
      <c r="X186" s="10">
        <f t="shared" si="35"/>
        <v>0</v>
      </c>
      <c r="Y186" s="10">
        <f t="shared" si="36"/>
        <v>0</v>
      </c>
    </row>
    <row r="187" spans="1:25" x14ac:dyDescent="0.2">
      <c r="A187" s="1" t="s">
        <v>196</v>
      </c>
      <c r="B187" s="1">
        <v>40</v>
      </c>
      <c r="C187" s="1">
        <v>0</v>
      </c>
      <c r="D187" s="1">
        <v>0</v>
      </c>
      <c r="E187" s="1">
        <v>0</v>
      </c>
      <c r="F187" s="1">
        <v>0</v>
      </c>
      <c r="G187" s="1">
        <v>0</v>
      </c>
      <c r="H187" s="1">
        <v>0</v>
      </c>
      <c r="I187" s="1">
        <v>0</v>
      </c>
      <c r="J187" s="1">
        <v>0</v>
      </c>
      <c r="K187" s="1">
        <v>0</v>
      </c>
      <c r="L187" s="1">
        <v>0</v>
      </c>
      <c r="N187" s="1" t="str">
        <f t="shared" si="25"/>
        <v>4025K101-164-12</v>
      </c>
      <c r="O187" s="10">
        <f t="shared" si="26"/>
        <v>40</v>
      </c>
      <c r="P187" s="10">
        <f t="shared" si="27"/>
        <v>0</v>
      </c>
      <c r="Q187" s="10">
        <f t="shared" si="28"/>
        <v>0</v>
      </c>
      <c r="R187" s="10">
        <f t="shared" si="29"/>
        <v>0</v>
      </c>
      <c r="S187" s="10">
        <f t="shared" si="30"/>
        <v>0</v>
      </c>
      <c r="T187" s="10">
        <f t="shared" si="31"/>
        <v>0</v>
      </c>
      <c r="U187" s="10">
        <f t="shared" si="32"/>
        <v>0</v>
      </c>
      <c r="V187" s="10">
        <f t="shared" si="33"/>
        <v>0</v>
      </c>
      <c r="W187" s="10">
        <f t="shared" si="34"/>
        <v>0</v>
      </c>
      <c r="X187" s="10">
        <f t="shared" si="35"/>
        <v>0</v>
      </c>
      <c r="Y187" s="10">
        <f t="shared" si="36"/>
        <v>0</v>
      </c>
    </row>
    <row r="188" spans="1:25" x14ac:dyDescent="0.2">
      <c r="A188" s="1" t="s">
        <v>197</v>
      </c>
      <c r="B188" s="1">
        <v>26</v>
      </c>
      <c r="C188" s="1">
        <v>57</v>
      </c>
      <c r="D188" s="1">
        <v>85</v>
      </c>
      <c r="E188" s="1">
        <v>113</v>
      </c>
      <c r="F188" s="1">
        <v>141</v>
      </c>
      <c r="G188" s="1">
        <v>169</v>
      </c>
      <c r="H188" s="1">
        <v>198</v>
      </c>
      <c r="I188" s="1">
        <v>227</v>
      </c>
      <c r="J188" s="1">
        <v>257</v>
      </c>
      <c r="K188" s="1">
        <v>287</v>
      </c>
      <c r="L188" s="1">
        <v>318</v>
      </c>
      <c r="N188" s="1" t="str">
        <f t="shared" si="25"/>
        <v>9028K33-73-08</v>
      </c>
      <c r="O188" s="10">
        <f t="shared" si="26"/>
        <v>26</v>
      </c>
      <c r="P188" s="10">
        <f t="shared" si="27"/>
        <v>57</v>
      </c>
      <c r="Q188" s="10">
        <f t="shared" si="28"/>
        <v>85</v>
      </c>
      <c r="R188" s="10">
        <f t="shared" si="29"/>
        <v>113</v>
      </c>
      <c r="S188" s="10">
        <f t="shared" si="30"/>
        <v>141</v>
      </c>
      <c r="T188" s="10">
        <f t="shared" si="31"/>
        <v>169</v>
      </c>
      <c r="U188" s="10">
        <f t="shared" si="32"/>
        <v>198</v>
      </c>
      <c r="V188" s="10">
        <f t="shared" si="33"/>
        <v>227</v>
      </c>
      <c r="W188" s="10">
        <f t="shared" si="34"/>
        <v>257</v>
      </c>
      <c r="X188" s="10">
        <f t="shared" si="35"/>
        <v>287</v>
      </c>
      <c r="Y188" s="10">
        <f t="shared" si="36"/>
        <v>318</v>
      </c>
    </row>
    <row r="189" spans="1:25" x14ac:dyDescent="0.2">
      <c r="A189" s="1" t="s">
        <v>198</v>
      </c>
      <c r="B189" s="1">
        <v>36</v>
      </c>
      <c r="C189" s="1">
        <v>73</v>
      </c>
      <c r="D189" s="1">
        <v>105</v>
      </c>
      <c r="E189" s="1">
        <v>136</v>
      </c>
      <c r="F189" s="1">
        <v>166</v>
      </c>
      <c r="G189" s="1">
        <v>197</v>
      </c>
      <c r="H189" s="1">
        <v>228</v>
      </c>
      <c r="I189" s="1">
        <v>258</v>
      </c>
      <c r="J189" s="1">
        <v>290</v>
      </c>
      <c r="K189" s="1">
        <v>321</v>
      </c>
      <c r="L189" s="1">
        <v>353</v>
      </c>
      <c r="N189" s="1" t="str">
        <f t="shared" si="25"/>
        <v>9028K33-83-10</v>
      </c>
      <c r="O189" s="10">
        <f t="shared" si="26"/>
        <v>36</v>
      </c>
      <c r="P189" s="10">
        <f t="shared" si="27"/>
        <v>73</v>
      </c>
      <c r="Q189" s="10">
        <f t="shared" si="28"/>
        <v>105</v>
      </c>
      <c r="R189" s="10">
        <f t="shared" si="29"/>
        <v>136</v>
      </c>
      <c r="S189" s="10">
        <f t="shared" si="30"/>
        <v>166</v>
      </c>
      <c r="T189" s="10">
        <f t="shared" si="31"/>
        <v>197</v>
      </c>
      <c r="U189" s="10">
        <f t="shared" si="32"/>
        <v>228</v>
      </c>
      <c r="V189" s="10">
        <f t="shared" si="33"/>
        <v>258</v>
      </c>
      <c r="W189" s="10">
        <f t="shared" si="34"/>
        <v>290</v>
      </c>
      <c r="X189" s="10">
        <f t="shared" si="35"/>
        <v>321</v>
      </c>
      <c r="Y189" s="10">
        <f t="shared" si="36"/>
        <v>353</v>
      </c>
    </row>
    <row r="190" spans="1:25" x14ac:dyDescent="0.2">
      <c r="A190" s="1" t="s">
        <v>199</v>
      </c>
      <c r="B190" s="1">
        <v>18</v>
      </c>
      <c r="C190" s="1">
        <v>47</v>
      </c>
      <c r="D190" s="1">
        <v>76</v>
      </c>
      <c r="E190" s="1">
        <v>108</v>
      </c>
      <c r="F190" s="1">
        <v>141</v>
      </c>
      <c r="G190" s="1">
        <v>176</v>
      </c>
      <c r="H190" s="1">
        <v>214</v>
      </c>
      <c r="I190" s="1">
        <v>253</v>
      </c>
      <c r="J190" s="1">
        <v>294</v>
      </c>
      <c r="K190" s="1">
        <v>337</v>
      </c>
      <c r="L190" s="1">
        <v>382</v>
      </c>
      <c r="N190" s="1" t="str">
        <f t="shared" si="25"/>
        <v>9028K42-92-10</v>
      </c>
      <c r="O190" s="10">
        <f t="shared" si="26"/>
        <v>18</v>
      </c>
      <c r="P190" s="10">
        <f t="shared" si="27"/>
        <v>47</v>
      </c>
      <c r="Q190" s="10">
        <f t="shared" si="28"/>
        <v>76</v>
      </c>
      <c r="R190" s="10">
        <f t="shared" si="29"/>
        <v>108</v>
      </c>
      <c r="S190" s="10">
        <f t="shared" si="30"/>
        <v>141</v>
      </c>
      <c r="T190" s="10">
        <f t="shared" si="31"/>
        <v>176</v>
      </c>
      <c r="U190" s="10">
        <f t="shared" si="32"/>
        <v>214</v>
      </c>
      <c r="V190" s="10">
        <f t="shared" si="33"/>
        <v>253</v>
      </c>
      <c r="W190" s="10">
        <f t="shared" si="34"/>
        <v>294</v>
      </c>
      <c r="X190" s="10">
        <f t="shared" si="35"/>
        <v>337</v>
      </c>
      <c r="Y190" s="10">
        <f t="shared" si="36"/>
        <v>382</v>
      </c>
    </row>
    <row r="191" spans="1:25" x14ac:dyDescent="0.2">
      <c r="A191" s="1" t="s">
        <v>200</v>
      </c>
      <c r="B191" s="1">
        <v>12</v>
      </c>
      <c r="C191" s="1">
        <v>37</v>
      </c>
      <c r="D191" s="1">
        <v>66</v>
      </c>
      <c r="E191" s="1">
        <v>98</v>
      </c>
      <c r="F191" s="1">
        <v>135</v>
      </c>
      <c r="G191" s="1">
        <v>175</v>
      </c>
      <c r="H191" s="1">
        <v>219</v>
      </c>
      <c r="I191" s="1">
        <v>267</v>
      </c>
      <c r="J191" s="1">
        <v>319</v>
      </c>
      <c r="K191" s="1">
        <v>374</v>
      </c>
      <c r="L191" s="1">
        <v>433</v>
      </c>
      <c r="N191" s="1" t="str">
        <f t="shared" si="25"/>
        <v>9028K48-98-10</v>
      </c>
      <c r="O191" s="10">
        <f t="shared" si="26"/>
        <v>12</v>
      </c>
      <c r="P191" s="10">
        <f t="shared" si="27"/>
        <v>37</v>
      </c>
      <c r="Q191" s="10">
        <f t="shared" si="28"/>
        <v>66</v>
      </c>
      <c r="R191" s="10">
        <f t="shared" si="29"/>
        <v>98</v>
      </c>
      <c r="S191" s="10">
        <f t="shared" si="30"/>
        <v>135</v>
      </c>
      <c r="T191" s="10">
        <f t="shared" si="31"/>
        <v>175</v>
      </c>
      <c r="U191" s="10">
        <f t="shared" si="32"/>
        <v>219</v>
      </c>
      <c r="V191" s="10">
        <f t="shared" si="33"/>
        <v>267</v>
      </c>
      <c r="W191" s="10">
        <f t="shared" si="34"/>
        <v>319</v>
      </c>
      <c r="X191" s="10">
        <f t="shared" si="35"/>
        <v>374</v>
      </c>
      <c r="Y191" s="10">
        <f t="shared" si="36"/>
        <v>433</v>
      </c>
    </row>
    <row r="192" spans="1:25" x14ac:dyDescent="0.2">
      <c r="A192" s="1" t="s">
        <v>201</v>
      </c>
      <c r="B192" s="1">
        <v>17</v>
      </c>
      <c r="C192" s="1">
        <v>48</v>
      </c>
      <c r="D192" s="1">
        <v>82</v>
      </c>
      <c r="E192" s="1">
        <v>119</v>
      </c>
      <c r="F192" s="1">
        <v>160</v>
      </c>
      <c r="G192" s="1">
        <v>204</v>
      </c>
      <c r="H192" s="1">
        <v>251</v>
      </c>
      <c r="I192" s="1">
        <v>302</v>
      </c>
      <c r="J192" s="1">
        <v>356</v>
      </c>
      <c r="K192" s="1">
        <v>413</v>
      </c>
      <c r="L192" s="1">
        <v>474</v>
      </c>
      <c r="N192" s="1" t="str">
        <f t="shared" si="25"/>
        <v>9028K60-110-10</v>
      </c>
      <c r="O192" s="10">
        <f t="shared" si="26"/>
        <v>17</v>
      </c>
      <c r="P192" s="10">
        <f t="shared" si="27"/>
        <v>48</v>
      </c>
      <c r="Q192" s="10">
        <f t="shared" si="28"/>
        <v>82</v>
      </c>
      <c r="R192" s="10">
        <f t="shared" si="29"/>
        <v>119</v>
      </c>
      <c r="S192" s="10">
        <f t="shared" si="30"/>
        <v>160</v>
      </c>
      <c r="T192" s="10">
        <f t="shared" si="31"/>
        <v>204</v>
      </c>
      <c r="U192" s="10">
        <f t="shared" si="32"/>
        <v>251</v>
      </c>
      <c r="V192" s="10">
        <f t="shared" si="33"/>
        <v>302</v>
      </c>
      <c r="W192" s="10">
        <f t="shared" si="34"/>
        <v>356</v>
      </c>
      <c r="X192" s="10">
        <f t="shared" si="35"/>
        <v>413</v>
      </c>
      <c r="Y192" s="10">
        <f t="shared" si="36"/>
        <v>474</v>
      </c>
    </row>
    <row r="193" spans="1:25" x14ac:dyDescent="0.2">
      <c r="A193" s="1" t="s">
        <v>202</v>
      </c>
      <c r="B193" s="1">
        <v>21</v>
      </c>
      <c r="C193" s="1">
        <v>57</v>
      </c>
      <c r="D193" s="1">
        <v>94</v>
      </c>
      <c r="E193" s="1">
        <v>134</v>
      </c>
      <c r="F193" s="1">
        <v>178</v>
      </c>
      <c r="G193" s="1">
        <v>224</v>
      </c>
      <c r="H193" s="1">
        <v>273</v>
      </c>
      <c r="I193" s="1">
        <v>325</v>
      </c>
      <c r="J193" s="1">
        <v>381</v>
      </c>
      <c r="K193" s="1">
        <v>439</v>
      </c>
      <c r="L193" s="1">
        <v>499</v>
      </c>
      <c r="N193" s="1" t="str">
        <f t="shared" si="25"/>
        <v>9028K60-123-12</v>
      </c>
      <c r="O193" s="10">
        <f t="shared" si="26"/>
        <v>21</v>
      </c>
      <c r="P193" s="10">
        <f t="shared" si="27"/>
        <v>57</v>
      </c>
      <c r="Q193" s="10">
        <f t="shared" si="28"/>
        <v>94</v>
      </c>
      <c r="R193" s="10">
        <f t="shared" si="29"/>
        <v>134</v>
      </c>
      <c r="S193" s="10">
        <f t="shared" si="30"/>
        <v>178</v>
      </c>
      <c r="T193" s="10">
        <f t="shared" si="31"/>
        <v>224</v>
      </c>
      <c r="U193" s="10">
        <f t="shared" si="32"/>
        <v>273</v>
      </c>
      <c r="V193" s="10">
        <f t="shared" si="33"/>
        <v>325</v>
      </c>
      <c r="W193" s="10">
        <f t="shared" si="34"/>
        <v>381</v>
      </c>
      <c r="X193" s="10">
        <f t="shared" si="35"/>
        <v>439</v>
      </c>
      <c r="Y193" s="10">
        <f t="shared" si="36"/>
        <v>499</v>
      </c>
    </row>
    <row r="194" spans="1:25" x14ac:dyDescent="0.2">
      <c r="A194" s="1" t="s">
        <v>203</v>
      </c>
      <c r="B194" s="1">
        <v>30</v>
      </c>
      <c r="C194" s="1">
        <v>75</v>
      </c>
      <c r="D194" s="1">
        <v>120</v>
      </c>
      <c r="E194" s="1">
        <v>167</v>
      </c>
      <c r="F194" s="1">
        <v>217</v>
      </c>
      <c r="G194" s="1">
        <v>269</v>
      </c>
      <c r="H194" s="1">
        <v>324</v>
      </c>
      <c r="I194" s="1">
        <v>382</v>
      </c>
      <c r="J194" s="1">
        <v>442</v>
      </c>
      <c r="K194" s="1">
        <v>504</v>
      </c>
      <c r="L194" s="1">
        <v>569</v>
      </c>
      <c r="N194" s="1" t="str">
        <f t="shared" si="25"/>
        <v>9028K76-139-12</v>
      </c>
      <c r="O194" s="10">
        <f t="shared" si="26"/>
        <v>30</v>
      </c>
      <c r="P194" s="10">
        <f t="shared" si="27"/>
        <v>75</v>
      </c>
      <c r="Q194" s="10">
        <f t="shared" si="28"/>
        <v>120</v>
      </c>
      <c r="R194" s="10">
        <f t="shared" si="29"/>
        <v>167</v>
      </c>
      <c r="S194" s="10">
        <f t="shared" si="30"/>
        <v>217</v>
      </c>
      <c r="T194" s="10">
        <f t="shared" si="31"/>
        <v>269</v>
      </c>
      <c r="U194" s="10">
        <f t="shared" si="32"/>
        <v>324</v>
      </c>
      <c r="V194" s="10">
        <f t="shared" si="33"/>
        <v>382</v>
      </c>
      <c r="W194" s="10">
        <f t="shared" si="34"/>
        <v>442</v>
      </c>
      <c r="X194" s="10">
        <f t="shared" si="35"/>
        <v>504</v>
      </c>
      <c r="Y194" s="10">
        <f t="shared" si="36"/>
        <v>569</v>
      </c>
    </row>
    <row r="195" spans="1:25" x14ac:dyDescent="0.2">
      <c r="A195" s="1" t="s">
        <v>204</v>
      </c>
      <c r="B195" s="1">
        <v>54</v>
      </c>
      <c r="C195" s="1">
        <v>119</v>
      </c>
      <c r="D195" s="1">
        <v>178</v>
      </c>
      <c r="E195" s="1">
        <v>237</v>
      </c>
      <c r="F195" s="1">
        <v>297</v>
      </c>
      <c r="G195" s="1">
        <v>358</v>
      </c>
      <c r="H195" s="1">
        <v>420</v>
      </c>
      <c r="I195" s="1">
        <v>483</v>
      </c>
      <c r="J195" s="1">
        <v>548</v>
      </c>
      <c r="K195" s="1">
        <v>615</v>
      </c>
      <c r="L195" s="1">
        <v>682</v>
      </c>
      <c r="N195" s="1" t="str">
        <f t="shared" si="25"/>
        <v>9028K101-164-12</v>
      </c>
      <c r="O195" s="10">
        <f t="shared" si="26"/>
        <v>54</v>
      </c>
      <c r="P195" s="10">
        <f t="shared" si="27"/>
        <v>119</v>
      </c>
      <c r="Q195" s="10">
        <f t="shared" si="28"/>
        <v>178</v>
      </c>
      <c r="R195" s="10">
        <f t="shared" si="29"/>
        <v>237</v>
      </c>
      <c r="S195" s="10">
        <f t="shared" si="30"/>
        <v>297</v>
      </c>
      <c r="T195" s="10">
        <f t="shared" si="31"/>
        <v>358</v>
      </c>
      <c r="U195" s="10">
        <f t="shared" si="32"/>
        <v>420</v>
      </c>
      <c r="V195" s="10">
        <f t="shared" si="33"/>
        <v>483</v>
      </c>
      <c r="W195" s="10">
        <f t="shared" si="34"/>
        <v>548</v>
      </c>
      <c r="X195" s="10">
        <f t="shared" si="35"/>
        <v>615</v>
      </c>
      <c r="Y195" s="10">
        <f t="shared" si="36"/>
        <v>682</v>
      </c>
    </row>
    <row r="196" spans="1:25" x14ac:dyDescent="0.2">
      <c r="A196" s="1" t="s">
        <v>205</v>
      </c>
      <c r="B196" s="1">
        <v>25</v>
      </c>
      <c r="C196" s="1">
        <v>54</v>
      </c>
      <c r="D196" s="1">
        <v>82</v>
      </c>
      <c r="E196" s="1">
        <v>109</v>
      </c>
      <c r="F196" s="1">
        <v>136</v>
      </c>
      <c r="G196" s="1">
        <v>164</v>
      </c>
      <c r="H196" s="1">
        <v>192</v>
      </c>
      <c r="I196" s="1">
        <v>221</v>
      </c>
      <c r="J196" s="1">
        <v>250</v>
      </c>
      <c r="K196" s="1">
        <v>280</v>
      </c>
      <c r="L196" s="1">
        <v>0</v>
      </c>
      <c r="N196" s="1" t="str">
        <f t="shared" si="25"/>
        <v>8528K33-73-08</v>
      </c>
      <c r="O196" s="10">
        <f t="shared" si="26"/>
        <v>25</v>
      </c>
      <c r="P196" s="10">
        <f t="shared" si="27"/>
        <v>54</v>
      </c>
      <c r="Q196" s="10">
        <f t="shared" si="28"/>
        <v>82</v>
      </c>
      <c r="R196" s="10">
        <f t="shared" si="29"/>
        <v>109</v>
      </c>
      <c r="S196" s="10">
        <f t="shared" si="30"/>
        <v>136</v>
      </c>
      <c r="T196" s="10">
        <f t="shared" si="31"/>
        <v>164</v>
      </c>
      <c r="U196" s="10">
        <f t="shared" si="32"/>
        <v>192</v>
      </c>
      <c r="V196" s="10">
        <f t="shared" si="33"/>
        <v>221</v>
      </c>
      <c r="W196" s="10">
        <f t="shared" si="34"/>
        <v>250</v>
      </c>
      <c r="X196" s="10">
        <f t="shared" si="35"/>
        <v>280</v>
      </c>
      <c r="Y196" s="10">
        <f t="shared" si="36"/>
        <v>0</v>
      </c>
    </row>
    <row r="197" spans="1:25" x14ac:dyDescent="0.2">
      <c r="A197" s="1" t="s">
        <v>206</v>
      </c>
      <c r="B197" s="1">
        <v>33</v>
      </c>
      <c r="C197" s="1">
        <v>69</v>
      </c>
      <c r="D197" s="1">
        <v>100</v>
      </c>
      <c r="E197" s="1">
        <v>130</v>
      </c>
      <c r="F197" s="1">
        <v>160</v>
      </c>
      <c r="G197" s="1">
        <v>189</v>
      </c>
      <c r="H197" s="1">
        <v>219</v>
      </c>
      <c r="I197" s="1">
        <v>250</v>
      </c>
      <c r="J197" s="1">
        <v>280</v>
      </c>
      <c r="K197" s="1">
        <v>311</v>
      </c>
      <c r="L197" s="1">
        <v>0</v>
      </c>
      <c r="N197" s="1" t="str">
        <f t="shared" si="25"/>
        <v>8528K33-83-10</v>
      </c>
      <c r="O197" s="10">
        <f t="shared" si="26"/>
        <v>33</v>
      </c>
      <c r="P197" s="10">
        <f t="shared" si="27"/>
        <v>69</v>
      </c>
      <c r="Q197" s="10">
        <f t="shared" si="28"/>
        <v>100</v>
      </c>
      <c r="R197" s="10">
        <f t="shared" si="29"/>
        <v>130</v>
      </c>
      <c r="S197" s="10">
        <f t="shared" si="30"/>
        <v>160</v>
      </c>
      <c r="T197" s="10">
        <f t="shared" si="31"/>
        <v>189</v>
      </c>
      <c r="U197" s="10">
        <f t="shared" si="32"/>
        <v>219</v>
      </c>
      <c r="V197" s="10">
        <f t="shared" si="33"/>
        <v>250</v>
      </c>
      <c r="W197" s="10">
        <f t="shared" si="34"/>
        <v>280</v>
      </c>
      <c r="X197" s="10">
        <f t="shared" si="35"/>
        <v>311</v>
      </c>
      <c r="Y197" s="10">
        <f t="shared" si="36"/>
        <v>0</v>
      </c>
    </row>
    <row r="198" spans="1:25" x14ac:dyDescent="0.2">
      <c r="A198" s="1" t="s">
        <v>207</v>
      </c>
      <c r="B198" s="1">
        <v>17</v>
      </c>
      <c r="C198" s="1">
        <v>45</v>
      </c>
      <c r="D198" s="1">
        <v>74</v>
      </c>
      <c r="E198" s="1">
        <v>105</v>
      </c>
      <c r="F198" s="1">
        <v>139</v>
      </c>
      <c r="G198" s="1">
        <v>174</v>
      </c>
      <c r="H198" s="1">
        <v>211</v>
      </c>
      <c r="I198" s="1">
        <v>251</v>
      </c>
      <c r="J198" s="1">
        <v>293</v>
      </c>
      <c r="K198" s="1">
        <v>336</v>
      </c>
      <c r="L198" s="1">
        <v>0</v>
      </c>
      <c r="N198" s="1" t="str">
        <f t="shared" si="25"/>
        <v>8528K42-92-10</v>
      </c>
      <c r="O198" s="10">
        <f t="shared" si="26"/>
        <v>17</v>
      </c>
      <c r="P198" s="10">
        <f t="shared" si="27"/>
        <v>45</v>
      </c>
      <c r="Q198" s="10">
        <f t="shared" si="28"/>
        <v>74</v>
      </c>
      <c r="R198" s="10">
        <f t="shared" si="29"/>
        <v>105</v>
      </c>
      <c r="S198" s="10">
        <f t="shared" si="30"/>
        <v>139</v>
      </c>
      <c r="T198" s="10">
        <f t="shared" si="31"/>
        <v>174</v>
      </c>
      <c r="U198" s="10">
        <f t="shared" si="32"/>
        <v>211</v>
      </c>
      <c r="V198" s="10">
        <f t="shared" si="33"/>
        <v>251</v>
      </c>
      <c r="W198" s="10">
        <f t="shared" si="34"/>
        <v>293</v>
      </c>
      <c r="X198" s="10">
        <f t="shared" si="35"/>
        <v>336</v>
      </c>
      <c r="Y198" s="10">
        <f t="shared" si="36"/>
        <v>0</v>
      </c>
    </row>
    <row r="199" spans="1:25" x14ac:dyDescent="0.2">
      <c r="A199" s="1" t="s">
        <v>208</v>
      </c>
      <c r="B199" s="1">
        <v>12</v>
      </c>
      <c r="C199" s="1">
        <v>36</v>
      </c>
      <c r="D199" s="1">
        <v>65</v>
      </c>
      <c r="E199" s="1">
        <v>97</v>
      </c>
      <c r="F199" s="1">
        <v>134</v>
      </c>
      <c r="G199" s="1">
        <v>175</v>
      </c>
      <c r="H199" s="1">
        <v>220</v>
      </c>
      <c r="I199" s="1">
        <v>269</v>
      </c>
      <c r="J199" s="1">
        <v>322</v>
      </c>
      <c r="K199" s="1">
        <v>379</v>
      </c>
      <c r="L199" s="1">
        <v>0</v>
      </c>
      <c r="N199" s="1" t="str">
        <f t="shared" si="25"/>
        <v>8528K48-98-10</v>
      </c>
      <c r="O199" s="10">
        <f t="shared" si="26"/>
        <v>12</v>
      </c>
      <c r="P199" s="10">
        <f t="shared" si="27"/>
        <v>36</v>
      </c>
      <c r="Q199" s="10">
        <f t="shared" si="28"/>
        <v>65</v>
      </c>
      <c r="R199" s="10">
        <f t="shared" si="29"/>
        <v>97</v>
      </c>
      <c r="S199" s="10">
        <f t="shared" si="30"/>
        <v>134</v>
      </c>
      <c r="T199" s="10">
        <f t="shared" si="31"/>
        <v>175</v>
      </c>
      <c r="U199" s="10">
        <f t="shared" si="32"/>
        <v>220</v>
      </c>
      <c r="V199" s="10">
        <f t="shared" si="33"/>
        <v>269</v>
      </c>
      <c r="W199" s="10">
        <f t="shared" si="34"/>
        <v>322</v>
      </c>
      <c r="X199" s="10">
        <f t="shared" si="35"/>
        <v>379</v>
      </c>
      <c r="Y199" s="10">
        <f t="shared" si="36"/>
        <v>0</v>
      </c>
    </row>
    <row r="200" spans="1:25" x14ac:dyDescent="0.2">
      <c r="A200" s="1" t="s">
        <v>209</v>
      </c>
      <c r="B200" s="1">
        <v>16</v>
      </c>
      <c r="C200" s="1">
        <v>47</v>
      </c>
      <c r="D200" s="1">
        <v>80</v>
      </c>
      <c r="E200" s="1">
        <v>117</v>
      </c>
      <c r="F200" s="1">
        <v>158</v>
      </c>
      <c r="G200" s="1">
        <v>202</v>
      </c>
      <c r="H200" s="1">
        <v>250</v>
      </c>
      <c r="I200" s="1">
        <v>302</v>
      </c>
      <c r="J200" s="1">
        <v>357</v>
      </c>
      <c r="K200" s="1">
        <v>415</v>
      </c>
      <c r="L200" s="1">
        <v>0</v>
      </c>
      <c r="N200" s="1" t="str">
        <f t="shared" si="25"/>
        <v>8528K60-110-10</v>
      </c>
      <c r="O200" s="10">
        <f t="shared" si="26"/>
        <v>16</v>
      </c>
      <c r="P200" s="10">
        <f t="shared" si="27"/>
        <v>47</v>
      </c>
      <c r="Q200" s="10">
        <f t="shared" si="28"/>
        <v>80</v>
      </c>
      <c r="R200" s="10">
        <f t="shared" si="29"/>
        <v>117</v>
      </c>
      <c r="S200" s="10">
        <f t="shared" si="30"/>
        <v>158</v>
      </c>
      <c r="T200" s="10">
        <f t="shared" si="31"/>
        <v>202</v>
      </c>
      <c r="U200" s="10">
        <f t="shared" si="32"/>
        <v>250</v>
      </c>
      <c r="V200" s="10">
        <f t="shared" si="33"/>
        <v>302</v>
      </c>
      <c r="W200" s="10">
        <f t="shared" si="34"/>
        <v>357</v>
      </c>
      <c r="X200" s="10">
        <f t="shared" si="35"/>
        <v>415</v>
      </c>
      <c r="Y200" s="10">
        <f t="shared" si="36"/>
        <v>0</v>
      </c>
    </row>
    <row r="201" spans="1:25" x14ac:dyDescent="0.2">
      <c r="A201" s="1" t="s">
        <v>210</v>
      </c>
      <c r="B201" s="1">
        <v>20</v>
      </c>
      <c r="C201" s="1">
        <v>55</v>
      </c>
      <c r="D201" s="1">
        <v>92</v>
      </c>
      <c r="E201" s="1">
        <v>132</v>
      </c>
      <c r="F201" s="1">
        <v>175</v>
      </c>
      <c r="G201" s="1">
        <v>221</v>
      </c>
      <c r="H201" s="1">
        <v>271</v>
      </c>
      <c r="I201" s="1">
        <v>324</v>
      </c>
      <c r="J201" s="1">
        <v>379</v>
      </c>
      <c r="K201" s="1">
        <v>438</v>
      </c>
      <c r="L201" s="1">
        <v>0</v>
      </c>
      <c r="N201" s="1" t="str">
        <f t="shared" si="25"/>
        <v>8528K60-123-12</v>
      </c>
      <c r="O201" s="10">
        <f t="shared" si="26"/>
        <v>20</v>
      </c>
      <c r="P201" s="10">
        <f t="shared" si="27"/>
        <v>55</v>
      </c>
      <c r="Q201" s="10">
        <f t="shared" si="28"/>
        <v>92</v>
      </c>
      <c r="R201" s="10">
        <f t="shared" si="29"/>
        <v>132</v>
      </c>
      <c r="S201" s="10">
        <f t="shared" si="30"/>
        <v>175</v>
      </c>
      <c r="T201" s="10">
        <f t="shared" si="31"/>
        <v>221</v>
      </c>
      <c r="U201" s="10">
        <f t="shared" si="32"/>
        <v>271</v>
      </c>
      <c r="V201" s="10">
        <f t="shared" si="33"/>
        <v>324</v>
      </c>
      <c r="W201" s="10">
        <f t="shared" si="34"/>
        <v>379</v>
      </c>
      <c r="X201" s="10">
        <f t="shared" si="35"/>
        <v>438</v>
      </c>
      <c r="Y201" s="10">
        <f t="shared" si="36"/>
        <v>0</v>
      </c>
    </row>
    <row r="202" spans="1:25" x14ac:dyDescent="0.2">
      <c r="A202" s="1" t="s">
        <v>211</v>
      </c>
      <c r="B202" s="1">
        <v>28</v>
      </c>
      <c r="C202" s="1">
        <v>72</v>
      </c>
      <c r="D202" s="1">
        <v>116</v>
      </c>
      <c r="E202" s="1">
        <v>163</v>
      </c>
      <c r="F202" s="1">
        <v>212</v>
      </c>
      <c r="G202" s="1">
        <v>264</v>
      </c>
      <c r="H202" s="1">
        <v>319</v>
      </c>
      <c r="I202" s="1">
        <v>376</v>
      </c>
      <c r="J202" s="1">
        <v>436</v>
      </c>
      <c r="K202" s="1">
        <v>499</v>
      </c>
      <c r="L202" s="1">
        <v>0</v>
      </c>
      <c r="N202" s="1" t="str">
        <f t="shared" si="25"/>
        <v>8528K76-139-12</v>
      </c>
      <c r="O202" s="10">
        <f t="shared" si="26"/>
        <v>28</v>
      </c>
      <c r="P202" s="10">
        <f t="shared" si="27"/>
        <v>72</v>
      </c>
      <c r="Q202" s="10">
        <f t="shared" si="28"/>
        <v>116</v>
      </c>
      <c r="R202" s="10">
        <f t="shared" si="29"/>
        <v>163</v>
      </c>
      <c r="S202" s="10">
        <f t="shared" si="30"/>
        <v>212</v>
      </c>
      <c r="T202" s="10">
        <f t="shared" si="31"/>
        <v>264</v>
      </c>
      <c r="U202" s="10">
        <f t="shared" si="32"/>
        <v>319</v>
      </c>
      <c r="V202" s="10">
        <f t="shared" si="33"/>
        <v>376</v>
      </c>
      <c r="W202" s="10">
        <f t="shared" si="34"/>
        <v>436</v>
      </c>
      <c r="X202" s="10">
        <f t="shared" si="35"/>
        <v>499</v>
      </c>
      <c r="Y202" s="10">
        <f t="shared" si="36"/>
        <v>0</v>
      </c>
    </row>
    <row r="203" spans="1:25" x14ac:dyDescent="0.2">
      <c r="A203" s="1" t="s">
        <v>212</v>
      </c>
      <c r="B203" s="1">
        <v>50</v>
      </c>
      <c r="C203" s="1">
        <v>112</v>
      </c>
      <c r="D203" s="1">
        <v>170</v>
      </c>
      <c r="E203" s="1">
        <v>227</v>
      </c>
      <c r="F203" s="1">
        <v>285</v>
      </c>
      <c r="G203" s="1">
        <v>345</v>
      </c>
      <c r="H203" s="1">
        <v>405</v>
      </c>
      <c r="I203" s="1">
        <v>468</v>
      </c>
      <c r="J203" s="1">
        <v>532</v>
      </c>
      <c r="K203" s="1">
        <v>597</v>
      </c>
      <c r="L203" s="1">
        <v>0</v>
      </c>
      <c r="N203" s="1" t="str">
        <f t="shared" si="25"/>
        <v>8528K101-164-12</v>
      </c>
      <c r="O203" s="10">
        <f t="shared" si="26"/>
        <v>50</v>
      </c>
      <c r="P203" s="10">
        <f t="shared" si="27"/>
        <v>112</v>
      </c>
      <c r="Q203" s="10">
        <f t="shared" si="28"/>
        <v>170</v>
      </c>
      <c r="R203" s="10">
        <f t="shared" si="29"/>
        <v>227</v>
      </c>
      <c r="S203" s="10">
        <f t="shared" si="30"/>
        <v>285</v>
      </c>
      <c r="T203" s="10">
        <f t="shared" si="31"/>
        <v>345</v>
      </c>
      <c r="U203" s="10">
        <f t="shared" si="32"/>
        <v>405</v>
      </c>
      <c r="V203" s="10">
        <f t="shared" si="33"/>
        <v>468</v>
      </c>
      <c r="W203" s="10">
        <f t="shared" si="34"/>
        <v>532</v>
      </c>
      <c r="X203" s="10">
        <f t="shared" si="35"/>
        <v>597</v>
      </c>
      <c r="Y203" s="10">
        <f t="shared" si="36"/>
        <v>0</v>
      </c>
    </row>
    <row r="204" spans="1:25" x14ac:dyDescent="0.2">
      <c r="A204" s="1" t="s">
        <v>213</v>
      </c>
      <c r="B204" s="1">
        <v>23</v>
      </c>
      <c r="C204" s="1">
        <v>52</v>
      </c>
      <c r="D204" s="1">
        <v>78</v>
      </c>
      <c r="E204" s="1">
        <v>104</v>
      </c>
      <c r="F204" s="1">
        <v>131</v>
      </c>
      <c r="G204" s="1">
        <v>158</v>
      </c>
      <c r="H204" s="1">
        <v>186</v>
      </c>
      <c r="I204" s="1">
        <v>214</v>
      </c>
      <c r="J204" s="1">
        <v>244</v>
      </c>
      <c r="K204" s="1">
        <v>0</v>
      </c>
      <c r="L204" s="1">
        <v>0</v>
      </c>
      <c r="N204" s="1" t="str">
        <f t="shared" si="25"/>
        <v>8028K33-73-08</v>
      </c>
      <c r="O204" s="10">
        <f t="shared" si="26"/>
        <v>23</v>
      </c>
      <c r="P204" s="10">
        <f t="shared" si="27"/>
        <v>52</v>
      </c>
      <c r="Q204" s="10">
        <f t="shared" si="28"/>
        <v>78</v>
      </c>
      <c r="R204" s="10">
        <f t="shared" si="29"/>
        <v>104</v>
      </c>
      <c r="S204" s="10">
        <f t="shared" si="30"/>
        <v>131</v>
      </c>
      <c r="T204" s="10">
        <f t="shared" si="31"/>
        <v>158</v>
      </c>
      <c r="U204" s="10">
        <f t="shared" si="32"/>
        <v>186</v>
      </c>
      <c r="V204" s="10">
        <f t="shared" si="33"/>
        <v>214</v>
      </c>
      <c r="W204" s="10">
        <f t="shared" si="34"/>
        <v>244</v>
      </c>
      <c r="X204" s="10">
        <f t="shared" si="35"/>
        <v>0</v>
      </c>
      <c r="Y204" s="10">
        <f t="shared" si="36"/>
        <v>0</v>
      </c>
    </row>
    <row r="205" spans="1:25" x14ac:dyDescent="0.2">
      <c r="A205" s="1" t="s">
        <v>214</v>
      </c>
      <c r="B205" s="1">
        <v>31</v>
      </c>
      <c r="C205" s="1">
        <v>65</v>
      </c>
      <c r="D205" s="1">
        <v>95</v>
      </c>
      <c r="E205" s="1">
        <v>124</v>
      </c>
      <c r="F205" s="1">
        <v>153</v>
      </c>
      <c r="G205" s="1">
        <v>182</v>
      </c>
      <c r="H205" s="1">
        <v>211</v>
      </c>
      <c r="I205" s="1">
        <v>241</v>
      </c>
      <c r="J205" s="1">
        <v>271</v>
      </c>
      <c r="K205" s="1">
        <v>0</v>
      </c>
      <c r="L205" s="1">
        <v>0</v>
      </c>
      <c r="N205" s="1" t="str">
        <f t="shared" ref="N205:N268" si="37">+A205</f>
        <v>8028K33-83-10</v>
      </c>
      <c r="O205" s="10">
        <f t="shared" ref="O205:O268" si="38">+B205*$B$8</f>
        <v>31</v>
      </c>
      <c r="P205" s="10">
        <f t="shared" ref="P205:P268" si="39">+C205*$B$8</f>
        <v>65</v>
      </c>
      <c r="Q205" s="10">
        <f t="shared" ref="Q205:Q268" si="40">+D205*$B$8</f>
        <v>95</v>
      </c>
      <c r="R205" s="10">
        <f t="shared" ref="R205:R268" si="41">+E205*$B$8</f>
        <v>124</v>
      </c>
      <c r="S205" s="10">
        <f t="shared" ref="S205:S268" si="42">+F205*$B$8</f>
        <v>153</v>
      </c>
      <c r="T205" s="10">
        <f t="shared" ref="T205:T268" si="43">+G205*$B$8</f>
        <v>182</v>
      </c>
      <c r="U205" s="10">
        <f t="shared" ref="U205:U268" si="44">+H205*$B$8</f>
        <v>211</v>
      </c>
      <c r="V205" s="10">
        <f t="shared" ref="V205:V268" si="45">+I205*$B$8</f>
        <v>241</v>
      </c>
      <c r="W205" s="10">
        <f t="shared" ref="W205:W268" si="46">+J205*$B$8</f>
        <v>271</v>
      </c>
      <c r="X205" s="10">
        <f t="shared" ref="X205:X268" si="47">+K205*$B$8</f>
        <v>0</v>
      </c>
      <c r="Y205" s="10">
        <f t="shared" ref="Y205:Y268" si="48">+L205*$B$8</f>
        <v>0</v>
      </c>
    </row>
    <row r="206" spans="1:25" x14ac:dyDescent="0.2">
      <c r="A206" s="1" t="s">
        <v>215</v>
      </c>
      <c r="B206" s="1">
        <v>16</v>
      </c>
      <c r="C206" s="1">
        <v>44</v>
      </c>
      <c r="D206" s="1">
        <v>72</v>
      </c>
      <c r="E206" s="1">
        <v>103</v>
      </c>
      <c r="F206" s="1">
        <v>136</v>
      </c>
      <c r="G206" s="1">
        <v>172</v>
      </c>
      <c r="H206" s="1">
        <v>210</v>
      </c>
      <c r="I206" s="1">
        <v>250</v>
      </c>
      <c r="J206" s="1">
        <v>292</v>
      </c>
      <c r="K206" s="1">
        <v>0</v>
      </c>
      <c r="L206" s="1">
        <v>0</v>
      </c>
      <c r="N206" s="1" t="str">
        <f t="shared" si="37"/>
        <v>8028K42-92-10</v>
      </c>
      <c r="O206" s="10">
        <f t="shared" si="38"/>
        <v>16</v>
      </c>
      <c r="P206" s="10">
        <f t="shared" si="39"/>
        <v>44</v>
      </c>
      <c r="Q206" s="10">
        <f t="shared" si="40"/>
        <v>72</v>
      </c>
      <c r="R206" s="10">
        <f t="shared" si="41"/>
        <v>103</v>
      </c>
      <c r="S206" s="10">
        <f t="shared" si="42"/>
        <v>136</v>
      </c>
      <c r="T206" s="10">
        <f t="shared" si="43"/>
        <v>172</v>
      </c>
      <c r="U206" s="10">
        <f t="shared" si="44"/>
        <v>210</v>
      </c>
      <c r="V206" s="10">
        <f t="shared" si="45"/>
        <v>250</v>
      </c>
      <c r="W206" s="10">
        <f t="shared" si="46"/>
        <v>292</v>
      </c>
      <c r="X206" s="10">
        <f t="shared" si="47"/>
        <v>0</v>
      </c>
      <c r="Y206" s="10">
        <f t="shared" si="48"/>
        <v>0</v>
      </c>
    </row>
    <row r="207" spans="1:25" x14ac:dyDescent="0.2">
      <c r="A207" s="1" t="s">
        <v>216</v>
      </c>
      <c r="B207" s="1">
        <v>11</v>
      </c>
      <c r="C207" s="1">
        <v>35</v>
      </c>
      <c r="D207" s="1">
        <v>64</v>
      </c>
      <c r="E207" s="1">
        <v>97</v>
      </c>
      <c r="F207" s="1">
        <v>134</v>
      </c>
      <c r="G207" s="1">
        <v>176</v>
      </c>
      <c r="H207" s="1">
        <v>222</v>
      </c>
      <c r="I207" s="1">
        <v>272</v>
      </c>
      <c r="J207" s="1">
        <v>326</v>
      </c>
      <c r="K207" s="1">
        <v>0</v>
      </c>
      <c r="L207" s="1">
        <v>0</v>
      </c>
      <c r="N207" s="1" t="str">
        <f t="shared" si="37"/>
        <v>8028K48-98-10</v>
      </c>
      <c r="O207" s="10">
        <f t="shared" si="38"/>
        <v>11</v>
      </c>
      <c r="P207" s="10">
        <f t="shared" si="39"/>
        <v>35</v>
      </c>
      <c r="Q207" s="10">
        <f t="shared" si="40"/>
        <v>64</v>
      </c>
      <c r="R207" s="10">
        <f t="shared" si="41"/>
        <v>97</v>
      </c>
      <c r="S207" s="10">
        <f t="shared" si="42"/>
        <v>134</v>
      </c>
      <c r="T207" s="10">
        <f t="shared" si="43"/>
        <v>176</v>
      </c>
      <c r="U207" s="10">
        <f t="shared" si="44"/>
        <v>222</v>
      </c>
      <c r="V207" s="10">
        <f t="shared" si="45"/>
        <v>272</v>
      </c>
      <c r="W207" s="10">
        <f t="shared" si="46"/>
        <v>326</v>
      </c>
      <c r="X207" s="10">
        <f t="shared" si="47"/>
        <v>0</v>
      </c>
      <c r="Y207" s="10">
        <f t="shared" si="48"/>
        <v>0</v>
      </c>
    </row>
    <row r="208" spans="1:25" x14ac:dyDescent="0.2">
      <c r="A208" s="1" t="s">
        <v>217</v>
      </c>
      <c r="B208" s="1">
        <v>16</v>
      </c>
      <c r="C208" s="1">
        <v>45</v>
      </c>
      <c r="D208" s="1">
        <v>78</v>
      </c>
      <c r="E208" s="1">
        <v>116</v>
      </c>
      <c r="F208" s="1">
        <v>156</v>
      </c>
      <c r="G208" s="1">
        <v>201</v>
      </c>
      <c r="H208" s="1">
        <v>250</v>
      </c>
      <c r="I208" s="1">
        <v>302</v>
      </c>
      <c r="J208" s="1">
        <v>358</v>
      </c>
      <c r="K208" s="1">
        <v>0</v>
      </c>
      <c r="L208" s="1">
        <v>0</v>
      </c>
      <c r="N208" s="1" t="str">
        <f t="shared" si="37"/>
        <v>8028K60-110-10</v>
      </c>
      <c r="O208" s="10">
        <f t="shared" si="38"/>
        <v>16</v>
      </c>
      <c r="P208" s="10">
        <f t="shared" si="39"/>
        <v>45</v>
      </c>
      <c r="Q208" s="10">
        <f t="shared" si="40"/>
        <v>78</v>
      </c>
      <c r="R208" s="10">
        <f t="shared" si="41"/>
        <v>116</v>
      </c>
      <c r="S208" s="10">
        <f t="shared" si="42"/>
        <v>156</v>
      </c>
      <c r="T208" s="10">
        <f t="shared" si="43"/>
        <v>201</v>
      </c>
      <c r="U208" s="10">
        <f t="shared" si="44"/>
        <v>250</v>
      </c>
      <c r="V208" s="10">
        <f t="shared" si="45"/>
        <v>302</v>
      </c>
      <c r="W208" s="10">
        <f t="shared" si="46"/>
        <v>358</v>
      </c>
      <c r="X208" s="10">
        <f t="shared" si="47"/>
        <v>0</v>
      </c>
      <c r="Y208" s="10">
        <f t="shared" si="48"/>
        <v>0</v>
      </c>
    </row>
    <row r="209" spans="1:25" x14ac:dyDescent="0.2">
      <c r="A209" s="1" t="s">
        <v>218</v>
      </c>
      <c r="B209" s="1">
        <v>19</v>
      </c>
      <c r="C209" s="1">
        <v>53</v>
      </c>
      <c r="D209" s="1">
        <v>90</v>
      </c>
      <c r="E209" s="1">
        <v>129</v>
      </c>
      <c r="F209" s="1">
        <v>173</v>
      </c>
      <c r="G209" s="1">
        <v>219</v>
      </c>
      <c r="H209" s="1">
        <v>269</v>
      </c>
      <c r="I209" s="1">
        <v>322</v>
      </c>
      <c r="J209" s="1">
        <v>379</v>
      </c>
      <c r="K209" s="1">
        <v>0</v>
      </c>
      <c r="L209" s="1">
        <v>0</v>
      </c>
      <c r="N209" s="1" t="str">
        <f t="shared" si="37"/>
        <v>8028K60-123-12</v>
      </c>
      <c r="O209" s="10">
        <f t="shared" si="38"/>
        <v>19</v>
      </c>
      <c r="P209" s="10">
        <f t="shared" si="39"/>
        <v>53</v>
      </c>
      <c r="Q209" s="10">
        <f t="shared" si="40"/>
        <v>90</v>
      </c>
      <c r="R209" s="10">
        <f t="shared" si="41"/>
        <v>129</v>
      </c>
      <c r="S209" s="10">
        <f t="shared" si="42"/>
        <v>173</v>
      </c>
      <c r="T209" s="10">
        <f t="shared" si="43"/>
        <v>219</v>
      </c>
      <c r="U209" s="10">
        <f t="shared" si="44"/>
        <v>269</v>
      </c>
      <c r="V209" s="10">
        <f t="shared" si="45"/>
        <v>322</v>
      </c>
      <c r="W209" s="10">
        <f t="shared" si="46"/>
        <v>379</v>
      </c>
      <c r="X209" s="10">
        <f t="shared" si="47"/>
        <v>0</v>
      </c>
      <c r="Y209" s="10">
        <f t="shared" si="48"/>
        <v>0</v>
      </c>
    </row>
    <row r="210" spans="1:25" x14ac:dyDescent="0.2">
      <c r="A210" s="1" t="s">
        <v>219</v>
      </c>
      <c r="B210" s="1">
        <v>27</v>
      </c>
      <c r="C210" s="1">
        <v>69</v>
      </c>
      <c r="D210" s="1">
        <v>112</v>
      </c>
      <c r="E210" s="1">
        <v>158</v>
      </c>
      <c r="F210" s="1">
        <v>207</v>
      </c>
      <c r="G210" s="1">
        <v>258</v>
      </c>
      <c r="H210" s="1">
        <v>313</v>
      </c>
      <c r="I210" s="1">
        <v>370</v>
      </c>
      <c r="J210" s="1">
        <v>431</v>
      </c>
      <c r="K210" s="1">
        <v>0</v>
      </c>
      <c r="L210" s="1">
        <v>0</v>
      </c>
      <c r="N210" s="1" t="str">
        <f t="shared" si="37"/>
        <v>8028K76-139-12</v>
      </c>
      <c r="O210" s="10">
        <f t="shared" si="38"/>
        <v>27</v>
      </c>
      <c r="P210" s="10">
        <f t="shared" si="39"/>
        <v>69</v>
      </c>
      <c r="Q210" s="10">
        <f t="shared" si="40"/>
        <v>112</v>
      </c>
      <c r="R210" s="10">
        <f t="shared" si="41"/>
        <v>158</v>
      </c>
      <c r="S210" s="10">
        <f t="shared" si="42"/>
        <v>207</v>
      </c>
      <c r="T210" s="10">
        <f t="shared" si="43"/>
        <v>258</v>
      </c>
      <c r="U210" s="10">
        <f t="shared" si="44"/>
        <v>313</v>
      </c>
      <c r="V210" s="10">
        <f t="shared" si="45"/>
        <v>370</v>
      </c>
      <c r="W210" s="10">
        <f t="shared" si="46"/>
        <v>431</v>
      </c>
      <c r="X210" s="10">
        <f t="shared" si="47"/>
        <v>0</v>
      </c>
      <c r="Y210" s="10">
        <f t="shared" si="48"/>
        <v>0</v>
      </c>
    </row>
    <row r="211" spans="1:25" x14ac:dyDescent="0.2">
      <c r="A211" s="1" t="s">
        <v>220</v>
      </c>
      <c r="B211" s="1">
        <v>47</v>
      </c>
      <c r="C211" s="1">
        <v>106</v>
      </c>
      <c r="D211" s="1">
        <v>161</v>
      </c>
      <c r="E211" s="1">
        <v>217</v>
      </c>
      <c r="F211" s="1">
        <v>273</v>
      </c>
      <c r="G211" s="1">
        <v>331</v>
      </c>
      <c r="H211" s="1">
        <v>391</v>
      </c>
      <c r="I211" s="1">
        <v>452</v>
      </c>
      <c r="J211" s="1">
        <v>515</v>
      </c>
      <c r="K211" s="1">
        <v>0</v>
      </c>
      <c r="L211" s="1">
        <v>0</v>
      </c>
      <c r="N211" s="1" t="str">
        <f t="shared" si="37"/>
        <v>8028K101-164-12</v>
      </c>
      <c r="O211" s="10">
        <f t="shared" si="38"/>
        <v>47</v>
      </c>
      <c r="P211" s="10">
        <f t="shared" si="39"/>
        <v>106</v>
      </c>
      <c r="Q211" s="10">
        <f t="shared" si="40"/>
        <v>161</v>
      </c>
      <c r="R211" s="10">
        <f t="shared" si="41"/>
        <v>217</v>
      </c>
      <c r="S211" s="10">
        <f t="shared" si="42"/>
        <v>273</v>
      </c>
      <c r="T211" s="10">
        <f t="shared" si="43"/>
        <v>331</v>
      </c>
      <c r="U211" s="10">
        <f t="shared" si="44"/>
        <v>391</v>
      </c>
      <c r="V211" s="10">
        <f t="shared" si="45"/>
        <v>452</v>
      </c>
      <c r="W211" s="10">
        <f t="shared" si="46"/>
        <v>515</v>
      </c>
      <c r="X211" s="10">
        <f t="shared" si="47"/>
        <v>0</v>
      </c>
      <c r="Y211" s="10">
        <f t="shared" si="48"/>
        <v>0</v>
      </c>
    </row>
    <row r="212" spans="1:25" x14ac:dyDescent="0.2">
      <c r="A212" s="1" t="s">
        <v>221</v>
      </c>
      <c r="B212" s="1">
        <v>21</v>
      </c>
      <c r="C212" s="1">
        <v>49</v>
      </c>
      <c r="D212" s="1">
        <v>74</v>
      </c>
      <c r="E212" s="1">
        <v>100</v>
      </c>
      <c r="F212" s="1">
        <v>126</v>
      </c>
      <c r="G212" s="1">
        <v>153</v>
      </c>
      <c r="H212" s="1">
        <v>180</v>
      </c>
      <c r="I212" s="1">
        <v>208</v>
      </c>
      <c r="J212" s="1">
        <v>0</v>
      </c>
      <c r="K212" s="1">
        <v>0</v>
      </c>
      <c r="L212" s="1">
        <v>0</v>
      </c>
      <c r="N212" s="1" t="str">
        <f t="shared" si="37"/>
        <v>7528K33-73-08</v>
      </c>
      <c r="O212" s="10">
        <f t="shared" si="38"/>
        <v>21</v>
      </c>
      <c r="P212" s="10">
        <f t="shared" si="39"/>
        <v>49</v>
      </c>
      <c r="Q212" s="10">
        <f t="shared" si="40"/>
        <v>74</v>
      </c>
      <c r="R212" s="10">
        <f t="shared" si="41"/>
        <v>100</v>
      </c>
      <c r="S212" s="10">
        <f t="shared" si="42"/>
        <v>126</v>
      </c>
      <c r="T212" s="10">
        <f t="shared" si="43"/>
        <v>153</v>
      </c>
      <c r="U212" s="10">
        <f t="shared" si="44"/>
        <v>180</v>
      </c>
      <c r="V212" s="10">
        <f t="shared" si="45"/>
        <v>208</v>
      </c>
      <c r="W212" s="10">
        <f t="shared" si="46"/>
        <v>0</v>
      </c>
      <c r="X212" s="10">
        <f t="shared" si="47"/>
        <v>0</v>
      </c>
      <c r="Y212" s="10">
        <f t="shared" si="48"/>
        <v>0</v>
      </c>
    </row>
    <row r="213" spans="1:25" x14ac:dyDescent="0.2">
      <c r="A213" s="1" t="s">
        <v>222</v>
      </c>
      <c r="B213" s="1">
        <v>29</v>
      </c>
      <c r="C213" s="1">
        <v>61</v>
      </c>
      <c r="D213" s="1">
        <v>90</v>
      </c>
      <c r="E213" s="1">
        <v>118</v>
      </c>
      <c r="F213" s="1">
        <v>146</v>
      </c>
      <c r="G213" s="1">
        <v>174</v>
      </c>
      <c r="H213" s="1">
        <v>203</v>
      </c>
      <c r="I213" s="1">
        <v>232</v>
      </c>
      <c r="J213" s="1">
        <v>0</v>
      </c>
      <c r="K213" s="1">
        <v>0</v>
      </c>
      <c r="L213" s="1">
        <v>0</v>
      </c>
      <c r="N213" s="1" t="str">
        <f t="shared" si="37"/>
        <v>7528K33-83-10</v>
      </c>
      <c r="O213" s="10">
        <f t="shared" si="38"/>
        <v>29</v>
      </c>
      <c r="P213" s="10">
        <f t="shared" si="39"/>
        <v>61</v>
      </c>
      <c r="Q213" s="10">
        <f t="shared" si="40"/>
        <v>90</v>
      </c>
      <c r="R213" s="10">
        <f t="shared" si="41"/>
        <v>118</v>
      </c>
      <c r="S213" s="10">
        <f t="shared" si="42"/>
        <v>146</v>
      </c>
      <c r="T213" s="10">
        <f t="shared" si="43"/>
        <v>174</v>
      </c>
      <c r="U213" s="10">
        <f t="shared" si="44"/>
        <v>203</v>
      </c>
      <c r="V213" s="10">
        <f t="shared" si="45"/>
        <v>232</v>
      </c>
      <c r="W213" s="10">
        <f t="shared" si="46"/>
        <v>0</v>
      </c>
      <c r="X213" s="10">
        <f t="shared" si="47"/>
        <v>0</v>
      </c>
      <c r="Y213" s="10">
        <f t="shared" si="48"/>
        <v>0</v>
      </c>
    </row>
    <row r="214" spans="1:25" x14ac:dyDescent="0.2">
      <c r="A214" s="1" t="s">
        <v>223</v>
      </c>
      <c r="B214" s="1">
        <v>15</v>
      </c>
      <c r="C214" s="1">
        <v>42</v>
      </c>
      <c r="D214" s="1">
        <v>70</v>
      </c>
      <c r="E214" s="1">
        <v>101</v>
      </c>
      <c r="F214" s="1">
        <v>134</v>
      </c>
      <c r="G214" s="1">
        <v>170</v>
      </c>
      <c r="H214" s="1">
        <v>208</v>
      </c>
      <c r="I214" s="1">
        <v>248</v>
      </c>
      <c r="J214" s="1">
        <v>0</v>
      </c>
      <c r="K214" s="1">
        <v>0</v>
      </c>
      <c r="L214" s="1">
        <v>0</v>
      </c>
      <c r="N214" s="1" t="str">
        <f t="shared" si="37"/>
        <v>7528K42-92-10</v>
      </c>
      <c r="O214" s="10">
        <f t="shared" si="38"/>
        <v>15</v>
      </c>
      <c r="P214" s="10">
        <f t="shared" si="39"/>
        <v>42</v>
      </c>
      <c r="Q214" s="10">
        <f t="shared" si="40"/>
        <v>70</v>
      </c>
      <c r="R214" s="10">
        <f t="shared" si="41"/>
        <v>101</v>
      </c>
      <c r="S214" s="10">
        <f t="shared" si="42"/>
        <v>134</v>
      </c>
      <c r="T214" s="10">
        <f t="shared" si="43"/>
        <v>170</v>
      </c>
      <c r="U214" s="10">
        <f t="shared" si="44"/>
        <v>208</v>
      </c>
      <c r="V214" s="10">
        <f t="shared" si="45"/>
        <v>248</v>
      </c>
      <c r="W214" s="10">
        <f t="shared" si="46"/>
        <v>0</v>
      </c>
      <c r="X214" s="10">
        <f t="shared" si="47"/>
        <v>0</v>
      </c>
      <c r="Y214" s="10">
        <f t="shared" si="48"/>
        <v>0</v>
      </c>
    </row>
    <row r="215" spans="1:25" x14ac:dyDescent="0.2">
      <c r="A215" s="1" t="s">
        <v>224</v>
      </c>
      <c r="B215" s="1">
        <v>11</v>
      </c>
      <c r="C215" s="1">
        <v>34</v>
      </c>
      <c r="D215" s="1">
        <v>63</v>
      </c>
      <c r="E215" s="1">
        <v>96</v>
      </c>
      <c r="F215" s="1">
        <v>134</v>
      </c>
      <c r="G215" s="1">
        <v>177</v>
      </c>
      <c r="H215" s="1">
        <v>224</v>
      </c>
      <c r="I215" s="1">
        <v>276</v>
      </c>
      <c r="J215" s="1">
        <v>0</v>
      </c>
      <c r="K215" s="1">
        <v>0</v>
      </c>
      <c r="L215" s="1">
        <v>0</v>
      </c>
      <c r="N215" s="1" t="str">
        <f t="shared" si="37"/>
        <v>7528K48-98-10</v>
      </c>
      <c r="O215" s="10">
        <f t="shared" si="38"/>
        <v>11</v>
      </c>
      <c r="P215" s="10">
        <f t="shared" si="39"/>
        <v>34</v>
      </c>
      <c r="Q215" s="10">
        <f t="shared" si="40"/>
        <v>63</v>
      </c>
      <c r="R215" s="10">
        <f t="shared" si="41"/>
        <v>96</v>
      </c>
      <c r="S215" s="10">
        <f t="shared" si="42"/>
        <v>134</v>
      </c>
      <c r="T215" s="10">
        <f t="shared" si="43"/>
        <v>177</v>
      </c>
      <c r="U215" s="10">
        <f t="shared" si="44"/>
        <v>224</v>
      </c>
      <c r="V215" s="10">
        <f t="shared" si="45"/>
        <v>276</v>
      </c>
      <c r="W215" s="10">
        <f t="shared" si="46"/>
        <v>0</v>
      </c>
      <c r="X215" s="10">
        <f t="shared" si="47"/>
        <v>0</v>
      </c>
      <c r="Y215" s="10">
        <f t="shared" si="48"/>
        <v>0</v>
      </c>
    </row>
    <row r="216" spans="1:25" x14ac:dyDescent="0.2">
      <c r="A216" s="1" t="s">
        <v>225</v>
      </c>
      <c r="B216" s="1">
        <v>15</v>
      </c>
      <c r="C216" s="1">
        <v>44</v>
      </c>
      <c r="D216" s="1">
        <v>77</v>
      </c>
      <c r="E216" s="1">
        <v>114</v>
      </c>
      <c r="F216" s="1">
        <v>155</v>
      </c>
      <c r="G216" s="1">
        <v>201</v>
      </c>
      <c r="H216" s="1">
        <v>250</v>
      </c>
      <c r="I216" s="1">
        <v>303</v>
      </c>
      <c r="J216" s="1">
        <v>0</v>
      </c>
      <c r="K216" s="1">
        <v>0</v>
      </c>
      <c r="L216" s="1">
        <v>0</v>
      </c>
      <c r="N216" s="1" t="str">
        <f t="shared" si="37"/>
        <v>7528K60-110-10</v>
      </c>
      <c r="O216" s="10">
        <f t="shared" si="38"/>
        <v>15</v>
      </c>
      <c r="P216" s="10">
        <f t="shared" si="39"/>
        <v>44</v>
      </c>
      <c r="Q216" s="10">
        <f t="shared" si="40"/>
        <v>77</v>
      </c>
      <c r="R216" s="10">
        <f t="shared" si="41"/>
        <v>114</v>
      </c>
      <c r="S216" s="10">
        <f t="shared" si="42"/>
        <v>155</v>
      </c>
      <c r="T216" s="10">
        <f t="shared" si="43"/>
        <v>201</v>
      </c>
      <c r="U216" s="10">
        <f t="shared" si="44"/>
        <v>250</v>
      </c>
      <c r="V216" s="10">
        <f t="shared" si="45"/>
        <v>303</v>
      </c>
      <c r="W216" s="10">
        <f t="shared" si="46"/>
        <v>0</v>
      </c>
      <c r="X216" s="10">
        <f t="shared" si="47"/>
        <v>0</v>
      </c>
      <c r="Y216" s="10">
        <f t="shared" si="48"/>
        <v>0</v>
      </c>
    </row>
    <row r="217" spans="1:25" x14ac:dyDescent="0.2">
      <c r="A217" s="1" t="s">
        <v>226</v>
      </c>
      <c r="B217" s="1">
        <v>18</v>
      </c>
      <c r="C217" s="1">
        <v>51</v>
      </c>
      <c r="D217" s="1">
        <v>87</v>
      </c>
      <c r="E217" s="1">
        <v>127</v>
      </c>
      <c r="F217" s="1">
        <v>170</v>
      </c>
      <c r="G217" s="1">
        <v>217</v>
      </c>
      <c r="H217" s="1">
        <v>268</v>
      </c>
      <c r="I217" s="1">
        <v>322</v>
      </c>
      <c r="J217" s="1">
        <v>0</v>
      </c>
      <c r="K217" s="1">
        <v>0</v>
      </c>
      <c r="L217" s="1">
        <v>0</v>
      </c>
      <c r="N217" s="1" t="str">
        <f t="shared" si="37"/>
        <v>7528K60-123-12</v>
      </c>
      <c r="O217" s="10">
        <f t="shared" si="38"/>
        <v>18</v>
      </c>
      <c r="P217" s="10">
        <f t="shared" si="39"/>
        <v>51</v>
      </c>
      <c r="Q217" s="10">
        <f t="shared" si="40"/>
        <v>87</v>
      </c>
      <c r="R217" s="10">
        <f t="shared" si="41"/>
        <v>127</v>
      </c>
      <c r="S217" s="10">
        <f t="shared" si="42"/>
        <v>170</v>
      </c>
      <c r="T217" s="10">
        <f t="shared" si="43"/>
        <v>217</v>
      </c>
      <c r="U217" s="10">
        <f t="shared" si="44"/>
        <v>268</v>
      </c>
      <c r="V217" s="10">
        <f t="shared" si="45"/>
        <v>322</v>
      </c>
      <c r="W217" s="10">
        <f t="shared" si="46"/>
        <v>0</v>
      </c>
      <c r="X217" s="10">
        <f t="shared" si="47"/>
        <v>0</v>
      </c>
      <c r="Y217" s="10">
        <f t="shared" si="48"/>
        <v>0</v>
      </c>
    </row>
    <row r="218" spans="1:25" x14ac:dyDescent="0.2">
      <c r="A218" s="1" t="s">
        <v>227</v>
      </c>
      <c r="B218" s="1">
        <v>25</v>
      </c>
      <c r="C218" s="1">
        <v>66</v>
      </c>
      <c r="D218" s="1">
        <v>108</v>
      </c>
      <c r="E218" s="1">
        <v>153</v>
      </c>
      <c r="F218" s="1">
        <v>202</v>
      </c>
      <c r="G218" s="1">
        <v>253</v>
      </c>
      <c r="H218" s="1">
        <v>308</v>
      </c>
      <c r="I218" s="1">
        <v>365</v>
      </c>
      <c r="J218" s="1">
        <v>0</v>
      </c>
      <c r="K218" s="1">
        <v>0</v>
      </c>
      <c r="L218" s="1">
        <v>0</v>
      </c>
      <c r="N218" s="1" t="str">
        <f t="shared" si="37"/>
        <v>7528K76-139-12</v>
      </c>
      <c r="O218" s="10">
        <f t="shared" si="38"/>
        <v>25</v>
      </c>
      <c r="P218" s="10">
        <f t="shared" si="39"/>
        <v>66</v>
      </c>
      <c r="Q218" s="10">
        <f t="shared" si="40"/>
        <v>108</v>
      </c>
      <c r="R218" s="10">
        <f t="shared" si="41"/>
        <v>153</v>
      </c>
      <c r="S218" s="10">
        <f t="shared" si="42"/>
        <v>202</v>
      </c>
      <c r="T218" s="10">
        <f t="shared" si="43"/>
        <v>253</v>
      </c>
      <c r="U218" s="10">
        <f t="shared" si="44"/>
        <v>308</v>
      </c>
      <c r="V218" s="10">
        <f t="shared" si="45"/>
        <v>365</v>
      </c>
      <c r="W218" s="10">
        <f t="shared" si="46"/>
        <v>0</v>
      </c>
      <c r="X218" s="10">
        <f t="shared" si="47"/>
        <v>0</v>
      </c>
      <c r="Y218" s="10">
        <f t="shared" si="48"/>
        <v>0</v>
      </c>
    </row>
    <row r="219" spans="1:25" x14ac:dyDescent="0.2">
      <c r="A219" s="1" t="s">
        <v>228</v>
      </c>
      <c r="B219" s="1">
        <v>43</v>
      </c>
      <c r="C219" s="1">
        <v>99</v>
      </c>
      <c r="D219" s="1">
        <v>152</v>
      </c>
      <c r="E219" s="1">
        <v>206</v>
      </c>
      <c r="F219" s="1">
        <v>261</v>
      </c>
      <c r="G219" s="1">
        <v>318</v>
      </c>
      <c r="H219" s="1">
        <v>376</v>
      </c>
      <c r="I219" s="1">
        <v>436</v>
      </c>
      <c r="J219" s="1">
        <v>0</v>
      </c>
      <c r="K219" s="1">
        <v>0</v>
      </c>
      <c r="L219" s="1">
        <v>0</v>
      </c>
      <c r="N219" s="1" t="str">
        <f t="shared" si="37"/>
        <v>7528K101-164-12</v>
      </c>
      <c r="O219" s="10">
        <f t="shared" si="38"/>
        <v>43</v>
      </c>
      <c r="P219" s="10">
        <f t="shared" si="39"/>
        <v>99</v>
      </c>
      <c r="Q219" s="10">
        <f t="shared" si="40"/>
        <v>152</v>
      </c>
      <c r="R219" s="10">
        <f t="shared" si="41"/>
        <v>206</v>
      </c>
      <c r="S219" s="10">
        <f t="shared" si="42"/>
        <v>261</v>
      </c>
      <c r="T219" s="10">
        <f t="shared" si="43"/>
        <v>318</v>
      </c>
      <c r="U219" s="10">
        <f t="shared" si="44"/>
        <v>376</v>
      </c>
      <c r="V219" s="10">
        <f t="shared" si="45"/>
        <v>436</v>
      </c>
      <c r="W219" s="10">
        <f t="shared" si="46"/>
        <v>0</v>
      </c>
      <c r="X219" s="10">
        <f t="shared" si="47"/>
        <v>0</v>
      </c>
      <c r="Y219" s="10">
        <f t="shared" si="48"/>
        <v>0</v>
      </c>
    </row>
    <row r="220" spans="1:25" x14ac:dyDescent="0.2">
      <c r="A220" s="1" t="s">
        <v>229</v>
      </c>
      <c r="B220" s="1">
        <v>20</v>
      </c>
      <c r="C220" s="1">
        <v>46</v>
      </c>
      <c r="D220" s="1">
        <v>70</v>
      </c>
      <c r="E220" s="1">
        <v>95</v>
      </c>
      <c r="F220" s="1">
        <v>121</v>
      </c>
      <c r="G220" s="1">
        <v>147</v>
      </c>
      <c r="H220" s="1">
        <v>174</v>
      </c>
      <c r="I220" s="1">
        <v>0</v>
      </c>
      <c r="J220" s="1">
        <v>0</v>
      </c>
      <c r="K220" s="1">
        <v>0</v>
      </c>
      <c r="L220" s="1">
        <v>0</v>
      </c>
      <c r="N220" s="1" t="str">
        <f t="shared" si="37"/>
        <v>7028K33-73-08</v>
      </c>
      <c r="O220" s="10">
        <f t="shared" si="38"/>
        <v>20</v>
      </c>
      <c r="P220" s="10">
        <f t="shared" si="39"/>
        <v>46</v>
      </c>
      <c r="Q220" s="10">
        <f t="shared" si="40"/>
        <v>70</v>
      </c>
      <c r="R220" s="10">
        <f t="shared" si="41"/>
        <v>95</v>
      </c>
      <c r="S220" s="10">
        <f t="shared" si="42"/>
        <v>121</v>
      </c>
      <c r="T220" s="10">
        <f t="shared" si="43"/>
        <v>147</v>
      </c>
      <c r="U220" s="10">
        <f t="shared" si="44"/>
        <v>174</v>
      </c>
      <c r="V220" s="10">
        <f t="shared" si="45"/>
        <v>0</v>
      </c>
      <c r="W220" s="10">
        <f t="shared" si="46"/>
        <v>0</v>
      </c>
      <c r="X220" s="10">
        <f t="shared" si="47"/>
        <v>0</v>
      </c>
      <c r="Y220" s="10">
        <f t="shared" si="48"/>
        <v>0</v>
      </c>
    </row>
    <row r="221" spans="1:25" x14ac:dyDescent="0.2">
      <c r="A221" s="1" t="s">
        <v>230</v>
      </c>
      <c r="B221" s="1">
        <v>26</v>
      </c>
      <c r="C221" s="1">
        <v>57</v>
      </c>
      <c r="D221" s="1">
        <v>84</v>
      </c>
      <c r="E221" s="1">
        <v>111</v>
      </c>
      <c r="F221" s="1">
        <v>139</v>
      </c>
      <c r="G221" s="1">
        <v>166</v>
      </c>
      <c r="H221" s="1">
        <v>194</v>
      </c>
      <c r="I221" s="1">
        <v>0</v>
      </c>
      <c r="J221" s="1">
        <v>0</v>
      </c>
      <c r="K221" s="1">
        <v>0</v>
      </c>
      <c r="L221" s="1">
        <v>0</v>
      </c>
      <c r="N221" s="1" t="str">
        <f t="shared" si="37"/>
        <v>7028K33-83-10</v>
      </c>
      <c r="O221" s="10">
        <f t="shared" si="38"/>
        <v>26</v>
      </c>
      <c r="P221" s="10">
        <f t="shared" si="39"/>
        <v>57</v>
      </c>
      <c r="Q221" s="10">
        <f t="shared" si="40"/>
        <v>84</v>
      </c>
      <c r="R221" s="10">
        <f t="shared" si="41"/>
        <v>111</v>
      </c>
      <c r="S221" s="10">
        <f t="shared" si="42"/>
        <v>139</v>
      </c>
      <c r="T221" s="10">
        <f t="shared" si="43"/>
        <v>166</v>
      </c>
      <c r="U221" s="10">
        <f t="shared" si="44"/>
        <v>194</v>
      </c>
      <c r="V221" s="10">
        <f t="shared" si="45"/>
        <v>0</v>
      </c>
      <c r="W221" s="10">
        <f t="shared" si="46"/>
        <v>0</v>
      </c>
      <c r="X221" s="10">
        <f t="shared" si="47"/>
        <v>0</v>
      </c>
      <c r="Y221" s="10">
        <f t="shared" si="48"/>
        <v>0</v>
      </c>
    </row>
    <row r="222" spans="1:25" x14ac:dyDescent="0.2">
      <c r="A222" s="1" t="s">
        <v>231</v>
      </c>
      <c r="B222" s="1">
        <v>15</v>
      </c>
      <c r="C222" s="1">
        <v>40</v>
      </c>
      <c r="D222" s="1">
        <v>68</v>
      </c>
      <c r="E222" s="1">
        <v>99</v>
      </c>
      <c r="F222" s="1">
        <v>132</v>
      </c>
      <c r="G222" s="1">
        <v>168</v>
      </c>
      <c r="H222" s="1">
        <v>207</v>
      </c>
      <c r="I222" s="1">
        <v>0</v>
      </c>
      <c r="J222" s="1">
        <v>0</v>
      </c>
      <c r="K222" s="1">
        <v>0</v>
      </c>
      <c r="L222" s="1">
        <v>0</v>
      </c>
      <c r="N222" s="1" t="str">
        <f t="shared" si="37"/>
        <v>7028K42-92-10</v>
      </c>
      <c r="O222" s="10">
        <f t="shared" si="38"/>
        <v>15</v>
      </c>
      <c r="P222" s="10">
        <f t="shared" si="39"/>
        <v>40</v>
      </c>
      <c r="Q222" s="10">
        <f t="shared" si="40"/>
        <v>68</v>
      </c>
      <c r="R222" s="10">
        <f t="shared" si="41"/>
        <v>99</v>
      </c>
      <c r="S222" s="10">
        <f t="shared" si="42"/>
        <v>132</v>
      </c>
      <c r="T222" s="10">
        <f t="shared" si="43"/>
        <v>168</v>
      </c>
      <c r="U222" s="10">
        <f t="shared" si="44"/>
        <v>207</v>
      </c>
      <c r="V222" s="10">
        <f t="shared" si="45"/>
        <v>0</v>
      </c>
      <c r="W222" s="10">
        <f t="shared" si="46"/>
        <v>0</v>
      </c>
      <c r="X222" s="10">
        <f t="shared" si="47"/>
        <v>0</v>
      </c>
      <c r="Y222" s="10">
        <f t="shared" si="48"/>
        <v>0</v>
      </c>
    </row>
    <row r="223" spans="1:25" x14ac:dyDescent="0.2">
      <c r="A223" s="1" t="s">
        <v>232</v>
      </c>
      <c r="B223" s="1">
        <v>10</v>
      </c>
      <c r="C223" s="1">
        <v>34</v>
      </c>
      <c r="D223" s="1">
        <v>62</v>
      </c>
      <c r="E223" s="1">
        <v>96</v>
      </c>
      <c r="F223" s="1">
        <v>135</v>
      </c>
      <c r="G223" s="1">
        <v>178</v>
      </c>
      <c r="H223" s="1">
        <v>227</v>
      </c>
      <c r="I223" s="1">
        <v>0</v>
      </c>
      <c r="J223" s="1">
        <v>0</v>
      </c>
      <c r="K223" s="1">
        <v>0</v>
      </c>
      <c r="L223" s="1">
        <v>0</v>
      </c>
      <c r="N223" s="1" t="str">
        <f t="shared" si="37"/>
        <v>7028K48-98-10</v>
      </c>
      <c r="O223" s="10">
        <f t="shared" si="38"/>
        <v>10</v>
      </c>
      <c r="P223" s="10">
        <f t="shared" si="39"/>
        <v>34</v>
      </c>
      <c r="Q223" s="10">
        <f t="shared" si="40"/>
        <v>62</v>
      </c>
      <c r="R223" s="10">
        <f t="shared" si="41"/>
        <v>96</v>
      </c>
      <c r="S223" s="10">
        <f t="shared" si="42"/>
        <v>135</v>
      </c>
      <c r="T223" s="10">
        <f t="shared" si="43"/>
        <v>178</v>
      </c>
      <c r="U223" s="10">
        <f t="shared" si="44"/>
        <v>227</v>
      </c>
      <c r="V223" s="10">
        <f t="shared" si="45"/>
        <v>0</v>
      </c>
      <c r="W223" s="10">
        <f t="shared" si="46"/>
        <v>0</v>
      </c>
      <c r="X223" s="10">
        <f t="shared" si="47"/>
        <v>0</v>
      </c>
      <c r="Y223" s="10">
        <f t="shared" si="48"/>
        <v>0</v>
      </c>
    </row>
    <row r="224" spans="1:25" x14ac:dyDescent="0.2">
      <c r="A224" s="1" t="s">
        <v>233</v>
      </c>
      <c r="B224" s="1">
        <v>14</v>
      </c>
      <c r="C224" s="1">
        <v>42</v>
      </c>
      <c r="D224" s="1">
        <v>75</v>
      </c>
      <c r="E224" s="1">
        <v>112</v>
      </c>
      <c r="F224" s="1">
        <v>154</v>
      </c>
      <c r="G224" s="1">
        <v>200</v>
      </c>
      <c r="H224" s="1">
        <v>251</v>
      </c>
      <c r="I224" s="1">
        <v>0</v>
      </c>
      <c r="J224" s="1">
        <v>0</v>
      </c>
      <c r="K224" s="1">
        <v>0</v>
      </c>
      <c r="L224" s="1">
        <v>0</v>
      </c>
      <c r="N224" s="1" t="str">
        <f t="shared" si="37"/>
        <v>7028K60-110-10</v>
      </c>
      <c r="O224" s="10">
        <f t="shared" si="38"/>
        <v>14</v>
      </c>
      <c r="P224" s="10">
        <f t="shared" si="39"/>
        <v>42</v>
      </c>
      <c r="Q224" s="10">
        <f t="shared" si="40"/>
        <v>75</v>
      </c>
      <c r="R224" s="10">
        <f t="shared" si="41"/>
        <v>112</v>
      </c>
      <c r="S224" s="10">
        <f t="shared" si="42"/>
        <v>154</v>
      </c>
      <c r="T224" s="10">
        <f t="shared" si="43"/>
        <v>200</v>
      </c>
      <c r="U224" s="10">
        <f t="shared" si="44"/>
        <v>251</v>
      </c>
      <c r="V224" s="10">
        <f t="shared" si="45"/>
        <v>0</v>
      </c>
      <c r="W224" s="10">
        <f t="shared" si="46"/>
        <v>0</v>
      </c>
      <c r="X224" s="10">
        <f t="shared" si="47"/>
        <v>0</v>
      </c>
      <c r="Y224" s="10">
        <f t="shared" si="48"/>
        <v>0</v>
      </c>
    </row>
    <row r="225" spans="1:25" x14ac:dyDescent="0.2">
      <c r="A225" s="1" t="s">
        <v>234</v>
      </c>
      <c r="B225" s="1">
        <v>17</v>
      </c>
      <c r="C225" s="1">
        <v>49</v>
      </c>
      <c r="D225" s="1">
        <v>85</v>
      </c>
      <c r="E225" s="1">
        <v>124</v>
      </c>
      <c r="F225" s="1">
        <v>168</v>
      </c>
      <c r="G225" s="1">
        <v>215</v>
      </c>
      <c r="H225" s="1">
        <v>267</v>
      </c>
      <c r="I225" s="1">
        <v>0</v>
      </c>
      <c r="J225" s="1">
        <v>0</v>
      </c>
      <c r="K225" s="1">
        <v>0</v>
      </c>
      <c r="L225" s="1">
        <v>0</v>
      </c>
      <c r="N225" s="1" t="str">
        <f t="shared" si="37"/>
        <v>7028K60-123-12</v>
      </c>
      <c r="O225" s="10">
        <f t="shared" si="38"/>
        <v>17</v>
      </c>
      <c r="P225" s="10">
        <f t="shared" si="39"/>
        <v>49</v>
      </c>
      <c r="Q225" s="10">
        <f t="shared" si="40"/>
        <v>85</v>
      </c>
      <c r="R225" s="10">
        <f t="shared" si="41"/>
        <v>124</v>
      </c>
      <c r="S225" s="10">
        <f t="shared" si="42"/>
        <v>168</v>
      </c>
      <c r="T225" s="10">
        <f t="shared" si="43"/>
        <v>215</v>
      </c>
      <c r="U225" s="10">
        <f t="shared" si="44"/>
        <v>267</v>
      </c>
      <c r="V225" s="10">
        <f t="shared" si="45"/>
        <v>0</v>
      </c>
      <c r="W225" s="10">
        <f t="shared" si="46"/>
        <v>0</v>
      </c>
      <c r="X225" s="10">
        <f t="shared" si="47"/>
        <v>0</v>
      </c>
      <c r="Y225" s="10">
        <f t="shared" si="48"/>
        <v>0</v>
      </c>
    </row>
    <row r="226" spans="1:25" x14ac:dyDescent="0.2">
      <c r="A226" s="1" t="s">
        <v>235</v>
      </c>
      <c r="B226" s="1">
        <v>23</v>
      </c>
      <c r="C226" s="1">
        <v>63</v>
      </c>
      <c r="D226" s="1">
        <v>104</v>
      </c>
      <c r="E226" s="1">
        <v>149</v>
      </c>
      <c r="F226" s="1">
        <v>197</v>
      </c>
      <c r="G226" s="1">
        <v>248</v>
      </c>
      <c r="H226" s="1">
        <v>303</v>
      </c>
      <c r="I226" s="1">
        <v>0</v>
      </c>
      <c r="J226" s="1">
        <v>0</v>
      </c>
      <c r="K226" s="1">
        <v>0</v>
      </c>
      <c r="L226" s="1">
        <v>0</v>
      </c>
      <c r="N226" s="1" t="str">
        <f t="shared" si="37"/>
        <v>7028K76-139-12</v>
      </c>
      <c r="O226" s="10">
        <f t="shared" si="38"/>
        <v>23</v>
      </c>
      <c r="P226" s="10">
        <f t="shared" si="39"/>
        <v>63</v>
      </c>
      <c r="Q226" s="10">
        <f t="shared" si="40"/>
        <v>104</v>
      </c>
      <c r="R226" s="10">
        <f t="shared" si="41"/>
        <v>149</v>
      </c>
      <c r="S226" s="10">
        <f t="shared" si="42"/>
        <v>197</v>
      </c>
      <c r="T226" s="10">
        <f t="shared" si="43"/>
        <v>248</v>
      </c>
      <c r="U226" s="10">
        <f t="shared" si="44"/>
        <v>303</v>
      </c>
      <c r="V226" s="10">
        <f t="shared" si="45"/>
        <v>0</v>
      </c>
      <c r="W226" s="10">
        <f t="shared" si="46"/>
        <v>0</v>
      </c>
      <c r="X226" s="10">
        <f t="shared" si="47"/>
        <v>0</v>
      </c>
      <c r="Y226" s="10">
        <f t="shared" si="48"/>
        <v>0</v>
      </c>
    </row>
    <row r="227" spans="1:25" x14ac:dyDescent="0.2">
      <c r="A227" s="1" t="s">
        <v>236</v>
      </c>
      <c r="B227" s="1">
        <v>39</v>
      </c>
      <c r="C227" s="1">
        <v>93</v>
      </c>
      <c r="D227" s="1">
        <v>143</v>
      </c>
      <c r="E227" s="1">
        <v>195</v>
      </c>
      <c r="F227" s="1">
        <v>249</v>
      </c>
      <c r="G227" s="1">
        <v>304</v>
      </c>
      <c r="H227" s="1">
        <v>361</v>
      </c>
      <c r="I227" s="1">
        <v>0</v>
      </c>
      <c r="J227" s="1">
        <v>0</v>
      </c>
      <c r="K227" s="1">
        <v>0</v>
      </c>
      <c r="L227" s="1">
        <v>0</v>
      </c>
      <c r="N227" s="1" t="str">
        <f t="shared" si="37"/>
        <v>7028K101-164-12</v>
      </c>
      <c r="O227" s="10">
        <f t="shared" si="38"/>
        <v>39</v>
      </c>
      <c r="P227" s="10">
        <f t="shared" si="39"/>
        <v>93</v>
      </c>
      <c r="Q227" s="10">
        <f t="shared" si="40"/>
        <v>143</v>
      </c>
      <c r="R227" s="10">
        <f t="shared" si="41"/>
        <v>195</v>
      </c>
      <c r="S227" s="10">
        <f t="shared" si="42"/>
        <v>249</v>
      </c>
      <c r="T227" s="10">
        <f t="shared" si="43"/>
        <v>304</v>
      </c>
      <c r="U227" s="10">
        <f t="shared" si="44"/>
        <v>361</v>
      </c>
      <c r="V227" s="10">
        <f t="shared" si="45"/>
        <v>0</v>
      </c>
      <c r="W227" s="10">
        <f t="shared" si="46"/>
        <v>0</v>
      </c>
      <c r="X227" s="10">
        <f t="shared" si="47"/>
        <v>0</v>
      </c>
      <c r="Y227" s="10">
        <f t="shared" si="48"/>
        <v>0</v>
      </c>
    </row>
    <row r="228" spans="1:25" x14ac:dyDescent="0.2">
      <c r="A228" s="1" t="s">
        <v>237</v>
      </c>
      <c r="B228" s="1">
        <v>18</v>
      </c>
      <c r="C228" s="1">
        <v>43</v>
      </c>
      <c r="D228" s="1">
        <v>66</v>
      </c>
      <c r="E228" s="1">
        <v>91</v>
      </c>
      <c r="F228" s="1">
        <v>115</v>
      </c>
      <c r="G228" s="1">
        <v>141</v>
      </c>
      <c r="H228" s="1">
        <v>0</v>
      </c>
      <c r="I228" s="1">
        <v>0</v>
      </c>
      <c r="J228" s="1">
        <v>0</v>
      </c>
      <c r="K228" s="1">
        <v>0</v>
      </c>
      <c r="L228" s="1">
        <v>0</v>
      </c>
      <c r="N228" s="1" t="str">
        <f t="shared" si="37"/>
        <v>6528K33-73-08</v>
      </c>
      <c r="O228" s="10">
        <f t="shared" si="38"/>
        <v>18</v>
      </c>
      <c r="P228" s="10">
        <f t="shared" si="39"/>
        <v>43</v>
      </c>
      <c r="Q228" s="10">
        <f t="shared" si="40"/>
        <v>66</v>
      </c>
      <c r="R228" s="10">
        <f t="shared" si="41"/>
        <v>91</v>
      </c>
      <c r="S228" s="10">
        <f t="shared" si="42"/>
        <v>115</v>
      </c>
      <c r="T228" s="10">
        <f t="shared" si="43"/>
        <v>141</v>
      </c>
      <c r="U228" s="10">
        <f t="shared" si="44"/>
        <v>0</v>
      </c>
      <c r="V228" s="10">
        <f t="shared" si="45"/>
        <v>0</v>
      </c>
      <c r="W228" s="10">
        <f t="shared" si="46"/>
        <v>0</v>
      </c>
      <c r="X228" s="10">
        <f t="shared" si="47"/>
        <v>0</v>
      </c>
      <c r="Y228" s="10">
        <f t="shared" si="48"/>
        <v>0</v>
      </c>
    </row>
    <row r="229" spans="1:25" x14ac:dyDescent="0.2">
      <c r="A229" s="1" t="s">
        <v>238</v>
      </c>
      <c r="B229" s="1">
        <v>24</v>
      </c>
      <c r="C229" s="1">
        <v>53</v>
      </c>
      <c r="D229" s="1">
        <v>79</v>
      </c>
      <c r="E229" s="1">
        <v>105</v>
      </c>
      <c r="F229" s="1">
        <v>131</v>
      </c>
      <c r="G229" s="1">
        <v>158</v>
      </c>
      <c r="H229" s="1">
        <v>0</v>
      </c>
      <c r="I229" s="1">
        <v>0</v>
      </c>
      <c r="J229" s="1">
        <v>0</v>
      </c>
      <c r="K229" s="1">
        <v>0</v>
      </c>
      <c r="L229" s="1">
        <v>0</v>
      </c>
      <c r="N229" s="1" t="str">
        <f t="shared" si="37"/>
        <v>6528K33-83-10</v>
      </c>
      <c r="O229" s="10">
        <f t="shared" si="38"/>
        <v>24</v>
      </c>
      <c r="P229" s="10">
        <f t="shared" si="39"/>
        <v>53</v>
      </c>
      <c r="Q229" s="10">
        <f t="shared" si="40"/>
        <v>79</v>
      </c>
      <c r="R229" s="10">
        <f t="shared" si="41"/>
        <v>105</v>
      </c>
      <c r="S229" s="10">
        <f t="shared" si="42"/>
        <v>131</v>
      </c>
      <c r="T229" s="10">
        <f t="shared" si="43"/>
        <v>158</v>
      </c>
      <c r="U229" s="10">
        <f t="shared" si="44"/>
        <v>0</v>
      </c>
      <c r="V229" s="10">
        <f t="shared" si="45"/>
        <v>0</v>
      </c>
      <c r="W229" s="10">
        <f t="shared" si="46"/>
        <v>0</v>
      </c>
      <c r="X229" s="10">
        <f t="shared" si="47"/>
        <v>0</v>
      </c>
      <c r="Y229" s="10">
        <f t="shared" si="48"/>
        <v>0</v>
      </c>
    </row>
    <row r="230" spans="1:25" x14ac:dyDescent="0.2">
      <c r="A230" s="1" t="s">
        <v>239</v>
      </c>
      <c r="B230" s="1">
        <v>14</v>
      </c>
      <c r="C230" s="1">
        <v>39</v>
      </c>
      <c r="D230" s="1">
        <v>66</v>
      </c>
      <c r="E230" s="1">
        <v>97</v>
      </c>
      <c r="F230" s="1">
        <v>131</v>
      </c>
      <c r="G230" s="1">
        <v>167</v>
      </c>
      <c r="H230" s="1">
        <v>0</v>
      </c>
      <c r="I230" s="1">
        <v>0</v>
      </c>
      <c r="J230" s="1">
        <v>0</v>
      </c>
      <c r="K230" s="1">
        <v>0</v>
      </c>
      <c r="L230" s="1">
        <v>0</v>
      </c>
      <c r="N230" s="1" t="str">
        <f t="shared" si="37"/>
        <v>6528K42-92-10</v>
      </c>
      <c r="O230" s="10">
        <f t="shared" si="38"/>
        <v>14</v>
      </c>
      <c r="P230" s="10">
        <f t="shared" si="39"/>
        <v>39</v>
      </c>
      <c r="Q230" s="10">
        <f t="shared" si="40"/>
        <v>66</v>
      </c>
      <c r="R230" s="10">
        <f t="shared" si="41"/>
        <v>97</v>
      </c>
      <c r="S230" s="10">
        <f t="shared" si="42"/>
        <v>131</v>
      </c>
      <c r="T230" s="10">
        <f t="shared" si="43"/>
        <v>167</v>
      </c>
      <c r="U230" s="10">
        <f t="shared" si="44"/>
        <v>0</v>
      </c>
      <c r="V230" s="10">
        <f t="shared" si="45"/>
        <v>0</v>
      </c>
      <c r="W230" s="10">
        <f t="shared" si="46"/>
        <v>0</v>
      </c>
      <c r="X230" s="10">
        <f t="shared" si="47"/>
        <v>0</v>
      </c>
      <c r="Y230" s="10">
        <f t="shared" si="48"/>
        <v>0</v>
      </c>
    </row>
    <row r="231" spans="1:25" x14ac:dyDescent="0.2">
      <c r="A231" s="1" t="s">
        <v>240</v>
      </c>
      <c r="B231" s="1">
        <v>10</v>
      </c>
      <c r="C231" s="1">
        <v>33</v>
      </c>
      <c r="D231" s="1">
        <v>62</v>
      </c>
      <c r="E231" s="1">
        <v>96</v>
      </c>
      <c r="F231" s="1">
        <v>136</v>
      </c>
      <c r="G231" s="1">
        <v>181</v>
      </c>
      <c r="H231" s="1">
        <v>0</v>
      </c>
      <c r="I231" s="1">
        <v>0</v>
      </c>
      <c r="J231" s="1">
        <v>0</v>
      </c>
      <c r="K231" s="1">
        <v>0</v>
      </c>
      <c r="L231" s="1">
        <v>0</v>
      </c>
      <c r="N231" s="1" t="str">
        <f t="shared" si="37"/>
        <v>6528K48-98-10</v>
      </c>
      <c r="O231" s="10">
        <f t="shared" si="38"/>
        <v>10</v>
      </c>
      <c r="P231" s="10">
        <f t="shared" si="39"/>
        <v>33</v>
      </c>
      <c r="Q231" s="10">
        <f t="shared" si="40"/>
        <v>62</v>
      </c>
      <c r="R231" s="10">
        <f t="shared" si="41"/>
        <v>96</v>
      </c>
      <c r="S231" s="10">
        <f t="shared" si="42"/>
        <v>136</v>
      </c>
      <c r="T231" s="10">
        <f t="shared" si="43"/>
        <v>181</v>
      </c>
      <c r="U231" s="10">
        <f t="shared" si="44"/>
        <v>0</v>
      </c>
      <c r="V231" s="10">
        <f t="shared" si="45"/>
        <v>0</v>
      </c>
      <c r="W231" s="10">
        <f t="shared" si="46"/>
        <v>0</v>
      </c>
      <c r="X231" s="10">
        <f t="shared" si="47"/>
        <v>0</v>
      </c>
      <c r="Y231" s="10">
        <f t="shared" si="48"/>
        <v>0</v>
      </c>
    </row>
    <row r="232" spans="1:25" x14ac:dyDescent="0.2">
      <c r="A232" s="1" t="s">
        <v>241</v>
      </c>
      <c r="B232" s="1">
        <v>13</v>
      </c>
      <c r="C232" s="1">
        <v>41</v>
      </c>
      <c r="D232" s="1">
        <v>74</v>
      </c>
      <c r="E232" s="1">
        <v>111</v>
      </c>
      <c r="F232" s="1">
        <v>154</v>
      </c>
      <c r="G232" s="1">
        <v>201</v>
      </c>
      <c r="H232" s="1">
        <v>0</v>
      </c>
      <c r="I232" s="1">
        <v>0</v>
      </c>
      <c r="J232" s="1">
        <v>0</v>
      </c>
      <c r="K232" s="1">
        <v>0</v>
      </c>
      <c r="L232" s="1">
        <v>0</v>
      </c>
      <c r="N232" s="1" t="str">
        <f t="shared" si="37"/>
        <v>6528K60-110-10</v>
      </c>
      <c r="O232" s="10">
        <f t="shared" si="38"/>
        <v>13</v>
      </c>
      <c r="P232" s="10">
        <f t="shared" si="39"/>
        <v>41</v>
      </c>
      <c r="Q232" s="10">
        <f t="shared" si="40"/>
        <v>74</v>
      </c>
      <c r="R232" s="10">
        <f t="shared" si="41"/>
        <v>111</v>
      </c>
      <c r="S232" s="10">
        <f t="shared" si="42"/>
        <v>154</v>
      </c>
      <c r="T232" s="10">
        <f t="shared" si="43"/>
        <v>201</v>
      </c>
      <c r="U232" s="10">
        <f t="shared" si="44"/>
        <v>0</v>
      </c>
      <c r="V232" s="10">
        <f t="shared" si="45"/>
        <v>0</v>
      </c>
      <c r="W232" s="10">
        <f t="shared" si="46"/>
        <v>0</v>
      </c>
      <c r="X232" s="10">
        <f t="shared" si="47"/>
        <v>0</v>
      </c>
      <c r="Y232" s="10">
        <f t="shared" si="48"/>
        <v>0</v>
      </c>
    </row>
    <row r="233" spans="1:25" x14ac:dyDescent="0.2">
      <c r="A233" s="1" t="s">
        <v>242</v>
      </c>
      <c r="B233" s="1">
        <v>16</v>
      </c>
      <c r="C233" s="1">
        <v>47</v>
      </c>
      <c r="D233" s="1">
        <v>82</v>
      </c>
      <c r="E233" s="1">
        <v>122</v>
      </c>
      <c r="F233" s="1">
        <v>166</v>
      </c>
      <c r="G233" s="1">
        <v>214</v>
      </c>
      <c r="H233" s="1">
        <v>0</v>
      </c>
      <c r="I233" s="1">
        <v>0</v>
      </c>
      <c r="J233" s="1">
        <v>0</v>
      </c>
      <c r="K233" s="1">
        <v>0</v>
      </c>
      <c r="L233" s="1">
        <v>0</v>
      </c>
      <c r="N233" s="1" t="str">
        <f t="shared" si="37"/>
        <v>6528K60-123-12</v>
      </c>
      <c r="O233" s="10">
        <f t="shared" si="38"/>
        <v>16</v>
      </c>
      <c r="P233" s="10">
        <f t="shared" si="39"/>
        <v>47</v>
      </c>
      <c r="Q233" s="10">
        <f t="shared" si="40"/>
        <v>82</v>
      </c>
      <c r="R233" s="10">
        <f t="shared" si="41"/>
        <v>122</v>
      </c>
      <c r="S233" s="10">
        <f t="shared" si="42"/>
        <v>166</v>
      </c>
      <c r="T233" s="10">
        <f t="shared" si="43"/>
        <v>214</v>
      </c>
      <c r="U233" s="10">
        <f t="shared" si="44"/>
        <v>0</v>
      </c>
      <c r="V233" s="10">
        <f t="shared" si="45"/>
        <v>0</v>
      </c>
      <c r="W233" s="10">
        <f t="shared" si="46"/>
        <v>0</v>
      </c>
      <c r="X233" s="10">
        <f t="shared" si="47"/>
        <v>0</v>
      </c>
      <c r="Y233" s="10">
        <f t="shared" si="48"/>
        <v>0</v>
      </c>
    </row>
    <row r="234" spans="1:25" x14ac:dyDescent="0.2">
      <c r="A234" s="1" t="s">
        <v>243</v>
      </c>
      <c r="B234" s="1">
        <v>22</v>
      </c>
      <c r="C234" s="1">
        <v>59</v>
      </c>
      <c r="D234" s="1">
        <v>100</v>
      </c>
      <c r="E234" s="1">
        <v>144</v>
      </c>
      <c r="F234" s="1">
        <v>192</v>
      </c>
      <c r="G234" s="1">
        <v>243</v>
      </c>
      <c r="H234" s="1">
        <v>0</v>
      </c>
      <c r="I234" s="1">
        <v>0</v>
      </c>
      <c r="J234" s="1">
        <v>0</v>
      </c>
      <c r="K234" s="1">
        <v>0</v>
      </c>
      <c r="L234" s="1">
        <v>0</v>
      </c>
      <c r="N234" s="1" t="str">
        <f t="shared" si="37"/>
        <v>6528K76-139-12</v>
      </c>
      <c r="O234" s="10">
        <f t="shared" si="38"/>
        <v>22</v>
      </c>
      <c r="P234" s="10">
        <f t="shared" si="39"/>
        <v>59</v>
      </c>
      <c r="Q234" s="10">
        <f t="shared" si="40"/>
        <v>100</v>
      </c>
      <c r="R234" s="10">
        <f t="shared" si="41"/>
        <v>144</v>
      </c>
      <c r="S234" s="10">
        <f t="shared" si="42"/>
        <v>192</v>
      </c>
      <c r="T234" s="10">
        <f t="shared" si="43"/>
        <v>243</v>
      </c>
      <c r="U234" s="10">
        <f t="shared" si="44"/>
        <v>0</v>
      </c>
      <c r="V234" s="10">
        <f t="shared" si="45"/>
        <v>0</v>
      </c>
      <c r="W234" s="10">
        <f t="shared" si="46"/>
        <v>0</v>
      </c>
      <c r="X234" s="10">
        <f t="shared" si="47"/>
        <v>0</v>
      </c>
      <c r="Y234" s="10">
        <f t="shared" si="48"/>
        <v>0</v>
      </c>
    </row>
    <row r="235" spans="1:25" x14ac:dyDescent="0.2">
      <c r="A235" s="1" t="s">
        <v>244</v>
      </c>
      <c r="B235" s="1">
        <v>36</v>
      </c>
      <c r="C235" s="1">
        <v>86</v>
      </c>
      <c r="D235" s="1">
        <v>134</v>
      </c>
      <c r="E235" s="1">
        <v>184</v>
      </c>
      <c r="F235" s="1">
        <v>236</v>
      </c>
      <c r="G235" s="1">
        <v>290</v>
      </c>
      <c r="H235" s="1">
        <v>0</v>
      </c>
      <c r="I235" s="1">
        <v>0</v>
      </c>
      <c r="J235" s="1">
        <v>0</v>
      </c>
      <c r="K235" s="1">
        <v>0</v>
      </c>
      <c r="L235" s="1">
        <v>0</v>
      </c>
      <c r="N235" s="1" t="str">
        <f t="shared" si="37"/>
        <v>6528K101-164-12</v>
      </c>
      <c r="O235" s="10">
        <f t="shared" si="38"/>
        <v>36</v>
      </c>
      <c r="P235" s="10">
        <f t="shared" si="39"/>
        <v>86</v>
      </c>
      <c r="Q235" s="10">
        <f t="shared" si="40"/>
        <v>134</v>
      </c>
      <c r="R235" s="10">
        <f t="shared" si="41"/>
        <v>184</v>
      </c>
      <c r="S235" s="10">
        <f t="shared" si="42"/>
        <v>236</v>
      </c>
      <c r="T235" s="10">
        <f t="shared" si="43"/>
        <v>290</v>
      </c>
      <c r="U235" s="10">
        <f t="shared" si="44"/>
        <v>0</v>
      </c>
      <c r="V235" s="10">
        <f t="shared" si="45"/>
        <v>0</v>
      </c>
      <c r="W235" s="10">
        <f t="shared" si="46"/>
        <v>0</v>
      </c>
      <c r="X235" s="10">
        <f t="shared" si="47"/>
        <v>0</v>
      </c>
      <c r="Y235" s="10">
        <f t="shared" si="48"/>
        <v>0</v>
      </c>
    </row>
    <row r="236" spans="1:25" x14ac:dyDescent="0.2">
      <c r="A236" s="1" t="s">
        <v>245</v>
      </c>
      <c r="B236" s="1">
        <v>16</v>
      </c>
      <c r="C236" s="1">
        <v>40</v>
      </c>
      <c r="D236" s="1">
        <v>62</v>
      </c>
      <c r="E236" s="1">
        <v>86</v>
      </c>
      <c r="F236" s="1">
        <v>110</v>
      </c>
      <c r="G236" s="1">
        <v>0</v>
      </c>
      <c r="H236" s="1">
        <v>0</v>
      </c>
      <c r="I236" s="1">
        <v>0</v>
      </c>
      <c r="J236" s="1">
        <v>0</v>
      </c>
      <c r="K236" s="1">
        <v>0</v>
      </c>
      <c r="L236" s="1">
        <v>0</v>
      </c>
      <c r="N236" s="1" t="str">
        <f t="shared" si="37"/>
        <v>6028K33-73-08</v>
      </c>
      <c r="O236" s="10">
        <f t="shared" si="38"/>
        <v>16</v>
      </c>
      <c r="P236" s="10">
        <f t="shared" si="39"/>
        <v>40</v>
      </c>
      <c r="Q236" s="10">
        <f t="shared" si="40"/>
        <v>62</v>
      </c>
      <c r="R236" s="10">
        <f t="shared" si="41"/>
        <v>86</v>
      </c>
      <c r="S236" s="10">
        <f t="shared" si="42"/>
        <v>110</v>
      </c>
      <c r="T236" s="10">
        <f t="shared" si="43"/>
        <v>0</v>
      </c>
      <c r="U236" s="10">
        <f t="shared" si="44"/>
        <v>0</v>
      </c>
      <c r="V236" s="10">
        <f t="shared" si="45"/>
        <v>0</v>
      </c>
      <c r="W236" s="10">
        <f t="shared" si="46"/>
        <v>0</v>
      </c>
      <c r="X236" s="10">
        <f t="shared" si="47"/>
        <v>0</v>
      </c>
      <c r="Y236" s="10">
        <f t="shared" si="48"/>
        <v>0</v>
      </c>
    </row>
    <row r="237" spans="1:25" x14ac:dyDescent="0.2">
      <c r="A237" s="1" t="s">
        <v>246</v>
      </c>
      <c r="B237" s="1">
        <v>21</v>
      </c>
      <c r="C237" s="1">
        <v>48</v>
      </c>
      <c r="D237" s="1">
        <v>73</v>
      </c>
      <c r="E237" s="1">
        <v>98</v>
      </c>
      <c r="F237" s="1">
        <v>124</v>
      </c>
      <c r="G237" s="1">
        <v>0</v>
      </c>
      <c r="H237" s="1">
        <v>0</v>
      </c>
      <c r="I237" s="1">
        <v>0</v>
      </c>
      <c r="J237" s="1">
        <v>0</v>
      </c>
      <c r="K237" s="1">
        <v>0</v>
      </c>
      <c r="L237" s="1">
        <v>0</v>
      </c>
      <c r="N237" s="1" t="str">
        <f t="shared" si="37"/>
        <v>6028K33-83-10</v>
      </c>
      <c r="O237" s="10">
        <f t="shared" si="38"/>
        <v>21</v>
      </c>
      <c r="P237" s="10">
        <f t="shared" si="39"/>
        <v>48</v>
      </c>
      <c r="Q237" s="10">
        <f t="shared" si="40"/>
        <v>73</v>
      </c>
      <c r="R237" s="10">
        <f t="shared" si="41"/>
        <v>98</v>
      </c>
      <c r="S237" s="10">
        <f t="shared" si="42"/>
        <v>124</v>
      </c>
      <c r="T237" s="10">
        <f t="shared" si="43"/>
        <v>0</v>
      </c>
      <c r="U237" s="10">
        <f t="shared" si="44"/>
        <v>0</v>
      </c>
      <c r="V237" s="10">
        <f t="shared" si="45"/>
        <v>0</v>
      </c>
      <c r="W237" s="10">
        <f t="shared" si="46"/>
        <v>0</v>
      </c>
      <c r="X237" s="10">
        <f t="shared" si="47"/>
        <v>0</v>
      </c>
      <c r="Y237" s="10">
        <f t="shared" si="48"/>
        <v>0</v>
      </c>
    </row>
    <row r="238" spans="1:25" x14ac:dyDescent="0.2">
      <c r="A238" s="1" t="s">
        <v>247</v>
      </c>
      <c r="B238" s="1">
        <v>13</v>
      </c>
      <c r="C238" s="1">
        <v>37</v>
      </c>
      <c r="D238" s="1">
        <v>64</v>
      </c>
      <c r="E238" s="1">
        <v>95</v>
      </c>
      <c r="F238" s="1">
        <v>129</v>
      </c>
      <c r="G238" s="1">
        <v>0</v>
      </c>
      <c r="H238" s="1">
        <v>0</v>
      </c>
      <c r="I238" s="1">
        <v>0</v>
      </c>
      <c r="J238" s="1">
        <v>0</v>
      </c>
      <c r="K238" s="1">
        <v>0</v>
      </c>
      <c r="L238" s="1">
        <v>0</v>
      </c>
      <c r="N238" s="1" t="str">
        <f t="shared" si="37"/>
        <v>6028K42-92-10</v>
      </c>
      <c r="O238" s="10">
        <f t="shared" si="38"/>
        <v>13</v>
      </c>
      <c r="P238" s="10">
        <f t="shared" si="39"/>
        <v>37</v>
      </c>
      <c r="Q238" s="10">
        <f t="shared" si="40"/>
        <v>64</v>
      </c>
      <c r="R238" s="10">
        <f t="shared" si="41"/>
        <v>95</v>
      </c>
      <c r="S238" s="10">
        <f t="shared" si="42"/>
        <v>129</v>
      </c>
      <c r="T238" s="10">
        <f t="shared" si="43"/>
        <v>0</v>
      </c>
      <c r="U238" s="10">
        <f t="shared" si="44"/>
        <v>0</v>
      </c>
      <c r="V238" s="10">
        <f t="shared" si="45"/>
        <v>0</v>
      </c>
      <c r="W238" s="10">
        <f t="shared" si="46"/>
        <v>0</v>
      </c>
      <c r="X238" s="10">
        <f t="shared" si="47"/>
        <v>0</v>
      </c>
      <c r="Y238" s="10">
        <f t="shared" si="48"/>
        <v>0</v>
      </c>
    </row>
    <row r="239" spans="1:25" x14ac:dyDescent="0.2">
      <c r="A239" s="1" t="s">
        <v>248</v>
      </c>
      <c r="B239" s="1">
        <v>9</v>
      </c>
      <c r="C239" s="1">
        <v>32</v>
      </c>
      <c r="D239" s="1">
        <v>61</v>
      </c>
      <c r="E239" s="1">
        <v>96</v>
      </c>
      <c r="F239" s="1">
        <v>138</v>
      </c>
      <c r="G239" s="1">
        <v>0</v>
      </c>
      <c r="H239" s="1">
        <v>0</v>
      </c>
      <c r="I239" s="1">
        <v>0</v>
      </c>
      <c r="J239" s="1">
        <v>0</v>
      </c>
      <c r="K239" s="1">
        <v>0</v>
      </c>
      <c r="L239" s="1">
        <v>0</v>
      </c>
      <c r="N239" s="1" t="str">
        <f t="shared" si="37"/>
        <v>6028K48-98-10</v>
      </c>
      <c r="O239" s="10">
        <f t="shared" si="38"/>
        <v>9</v>
      </c>
      <c r="P239" s="10">
        <f t="shared" si="39"/>
        <v>32</v>
      </c>
      <c r="Q239" s="10">
        <f t="shared" si="40"/>
        <v>61</v>
      </c>
      <c r="R239" s="10">
        <f t="shared" si="41"/>
        <v>96</v>
      </c>
      <c r="S239" s="10">
        <f t="shared" si="42"/>
        <v>138</v>
      </c>
      <c r="T239" s="10">
        <f t="shared" si="43"/>
        <v>0</v>
      </c>
      <c r="U239" s="10">
        <f t="shared" si="44"/>
        <v>0</v>
      </c>
      <c r="V239" s="10">
        <f t="shared" si="45"/>
        <v>0</v>
      </c>
      <c r="W239" s="10">
        <f t="shared" si="46"/>
        <v>0</v>
      </c>
      <c r="X239" s="10">
        <f t="shared" si="47"/>
        <v>0</v>
      </c>
      <c r="Y239" s="10">
        <f t="shared" si="48"/>
        <v>0</v>
      </c>
    </row>
    <row r="240" spans="1:25" x14ac:dyDescent="0.2">
      <c r="A240" s="1" t="s">
        <v>249</v>
      </c>
      <c r="B240" s="1">
        <v>12</v>
      </c>
      <c r="C240" s="1">
        <v>39</v>
      </c>
      <c r="D240" s="1">
        <v>72</v>
      </c>
      <c r="E240" s="1">
        <v>110</v>
      </c>
      <c r="F240" s="1">
        <v>154</v>
      </c>
      <c r="G240" s="1">
        <v>0</v>
      </c>
      <c r="H240" s="1">
        <v>0</v>
      </c>
      <c r="I240" s="1">
        <v>0</v>
      </c>
      <c r="J240" s="1">
        <v>0</v>
      </c>
      <c r="K240" s="1">
        <v>0</v>
      </c>
      <c r="L240" s="1">
        <v>0</v>
      </c>
      <c r="N240" s="1" t="str">
        <f t="shared" si="37"/>
        <v>6028K60-110-10</v>
      </c>
      <c r="O240" s="10">
        <f t="shared" si="38"/>
        <v>12</v>
      </c>
      <c r="P240" s="10">
        <f t="shared" si="39"/>
        <v>39</v>
      </c>
      <c r="Q240" s="10">
        <f t="shared" si="40"/>
        <v>72</v>
      </c>
      <c r="R240" s="10">
        <f t="shared" si="41"/>
        <v>110</v>
      </c>
      <c r="S240" s="10">
        <f t="shared" si="42"/>
        <v>154</v>
      </c>
      <c r="T240" s="10">
        <f t="shared" si="43"/>
        <v>0</v>
      </c>
      <c r="U240" s="10">
        <f t="shared" si="44"/>
        <v>0</v>
      </c>
      <c r="V240" s="10">
        <f t="shared" si="45"/>
        <v>0</v>
      </c>
      <c r="W240" s="10">
        <f t="shared" si="46"/>
        <v>0</v>
      </c>
      <c r="X240" s="10">
        <f t="shared" si="47"/>
        <v>0</v>
      </c>
      <c r="Y240" s="10">
        <f t="shared" si="48"/>
        <v>0</v>
      </c>
    </row>
    <row r="241" spans="1:25" x14ac:dyDescent="0.2">
      <c r="A241" s="1" t="s">
        <v>250</v>
      </c>
      <c r="B241" s="1">
        <v>15</v>
      </c>
      <c r="C241" s="1">
        <v>45</v>
      </c>
      <c r="D241" s="1">
        <v>80</v>
      </c>
      <c r="E241" s="1">
        <v>120</v>
      </c>
      <c r="F241" s="1">
        <v>165</v>
      </c>
      <c r="G241" s="1">
        <v>0</v>
      </c>
      <c r="H241" s="1">
        <v>0</v>
      </c>
      <c r="I241" s="1">
        <v>0</v>
      </c>
      <c r="J241" s="1">
        <v>0</v>
      </c>
      <c r="K241" s="1">
        <v>0</v>
      </c>
      <c r="L241" s="1">
        <v>0</v>
      </c>
      <c r="N241" s="1" t="str">
        <f t="shared" si="37"/>
        <v>6028K60-123-12</v>
      </c>
      <c r="O241" s="10">
        <f t="shared" si="38"/>
        <v>15</v>
      </c>
      <c r="P241" s="10">
        <f t="shared" si="39"/>
        <v>45</v>
      </c>
      <c r="Q241" s="10">
        <f t="shared" si="40"/>
        <v>80</v>
      </c>
      <c r="R241" s="10">
        <f t="shared" si="41"/>
        <v>120</v>
      </c>
      <c r="S241" s="10">
        <f t="shared" si="42"/>
        <v>165</v>
      </c>
      <c r="T241" s="10">
        <f t="shared" si="43"/>
        <v>0</v>
      </c>
      <c r="U241" s="10">
        <f t="shared" si="44"/>
        <v>0</v>
      </c>
      <c r="V241" s="10">
        <f t="shared" si="45"/>
        <v>0</v>
      </c>
      <c r="W241" s="10">
        <f t="shared" si="46"/>
        <v>0</v>
      </c>
      <c r="X241" s="10">
        <f t="shared" si="47"/>
        <v>0</v>
      </c>
      <c r="Y241" s="10">
        <f t="shared" si="48"/>
        <v>0</v>
      </c>
    </row>
    <row r="242" spans="1:25" x14ac:dyDescent="0.2">
      <c r="A242" s="1" t="s">
        <v>251</v>
      </c>
      <c r="B242" s="1">
        <v>20</v>
      </c>
      <c r="C242" s="1">
        <v>56</v>
      </c>
      <c r="D242" s="1">
        <v>96</v>
      </c>
      <c r="E242" s="1">
        <v>139</v>
      </c>
      <c r="F242" s="1">
        <v>187</v>
      </c>
      <c r="G242" s="1">
        <v>0</v>
      </c>
      <c r="H242" s="1">
        <v>0</v>
      </c>
      <c r="I242" s="1">
        <v>0</v>
      </c>
      <c r="J242" s="1">
        <v>0</v>
      </c>
      <c r="K242" s="1">
        <v>0</v>
      </c>
      <c r="L242" s="1">
        <v>0</v>
      </c>
      <c r="N242" s="1" t="str">
        <f t="shared" si="37"/>
        <v>6028K76-139-12</v>
      </c>
      <c r="O242" s="10">
        <f t="shared" si="38"/>
        <v>20</v>
      </c>
      <c r="P242" s="10">
        <f t="shared" si="39"/>
        <v>56</v>
      </c>
      <c r="Q242" s="10">
        <f t="shared" si="40"/>
        <v>96</v>
      </c>
      <c r="R242" s="10">
        <f t="shared" si="41"/>
        <v>139</v>
      </c>
      <c r="S242" s="10">
        <f t="shared" si="42"/>
        <v>187</v>
      </c>
      <c r="T242" s="10">
        <f t="shared" si="43"/>
        <v>0</v>
      </c>
      <c r="U242" s="10">
        <f t="shared" si="44"/>
        <v>0</v>
      </c>
      <c r="V242" s="10">
        <f t="shared" si="45"/>
        <v>0</v>
      </c>
      <c r="W242" s="10">
        <f t="shared" si="46"/>
        <v>0</v>
      </c>
      <c r="X242" s="10">
        <f t="shared" si="47"/>
        <v>0</v>
      </c>
      <c r="Y242" s="10">
        <f t="shared" si="48"/>
        <v>0</v>
      </c>
    </row>
    <row r="243" spans="1:25" x14ac:dyDescent="0.2">
      <c r="A243" s="1" t="s">
        <v>252</v>
      </c>
      <c r="B243" s="1">
        <v>32</v>
      </c>
      <c r="C243" s="1">
        <v>79</v>
      </c>
      <c r="D243" s="1">
        <v>125</v>
      </c>
      <c r="E243" s="1">
        <v>173</v>
      </c>
      <c r="F243" s="1">
        <v>223</v>
      </c>
      <c r="G243" s="1">
        <v>0</v>
      </c>
      <c r="H243" s="1">
        <v>0</v>
      </c>
      <c r="I243" s="1">
        <v>0</v>
      </c>
      <c r="J243" s="1">
        <v>0</v>
      </c>
      <c r="K243" s="1">
        <v>0</v>
      </c>
      <c r="L243" s="1">
        <v>0</v>
      </c>
      <c r="N243" s="1" t="str">
        <f t="shared" si="37"/>
        <v>6028K101-164-12</v>
      </c>
      <c r="O243" s="10">
        <f t="shared" si="38"/>
        <v>32</v>
      </c>
      <c r="P243" s="10">
        <f t="shared" si="39"/>
        <v>79</v>
      </c>
      <c r="Q243" s="10">
        <f t="shared" si="40"/>
        <v>125</v>
      </c>
      <c r="R243" s="10">
        <f t="shared" si="41"/>
        <v>173</v>
      </c>
      <c r="S243" s="10">
        <f t="shared" si="42"/>
        <v>223</v>
      </c>
      <c r="T243" s="10">
        <f t="shared" si="43"/>
        <v>0</v>
      </c>
      <c r="U243" s="10">
        <f t="shared" si="44"/>
        <v>0</v>
      </c>
      <c r="V243" s="10">
        <f t="shared" si="45"/>
        <v>0</v>
      </c>
      <c r="W243" s="10">
        <f t="shared" si="46"/>
        <v>0</v>
      </c>
      <c r="X243" s="10">
        <f t="shared" si="47"/>
        <v>0</v>
      </c>
      <c r="Y243" s="10">
        <f t="shared" si="48"/>
        <v>0</v>
      </c>
    </row>
    <row r="244" spans="1:25" x14ac:dyDescent="0.2">
      <c r="A244" s="1" t="s">
        <v>253</v>
      </c>
      <c r="B244" s="1">
        <v>15</v>
      </c>
      <c r="C244" s="1">
        <v>36</v>
      </c>
      <c r="D244" s="1">
        <v>58</v>
      </c>
      <c r="E244" s="1">
        <v>81</v>
      </c>
      <c r="F244" s="1">
        <v>0</v>
      </c>
      <c r="G244" s="1">
        <v>0</v>
      </c>
      <c r="H244" s="1">
        <v>0</v>
      </c>
      <c r="I244" s="1">
        <v>0</v>
      </c>
      <c r="J244" s="1">
        <v>0</v>
      </c>
      <c r="K244" s="1">
        <v>0</v>
      </c>
      <c r="L244" s="1">
        <v>0</v>
      </c>
      <c r="N244" s="1" t="str">
        <f t="shared" si="37"/>
        <v>5528K33-73-08</v>
      </c>
      <c r="O244" s="10">
        <f t="shared" si="38"/>
        <v>15</v>
      </c>
      <c r="P244" s="10">
        <f t="shared" si="39"/>
        <v>36</v>
      </c>
      <c r="Q244" s="10">
        <f t="shared" si="40"/>
        <v>58</v>
      </c>
      <c r="R244" s="10">
        <f t="shared" si="41"/>
        <v>81</v>
      </c>
      <c r="S244" s="10">
        <f t="shared" si="42"/>
        <v>0</v>
      </c>
      <c r="T244" s="10">
        <f t="shared" si="43"/>
        <v>0</v>
      </c>
      <c r="U244" s="10">
        <f t="shared" si="44"/>
        <v>0</v>
      </c>
      <c r="V244" s="10">
        <f t="shared" si="45"/>
        <v>0</v>
      </c>
      <c r="W244" s="10">
        <f t="shared" si="46"/>
        <v>0</v>
      </c>
      <c r="X244" s="10">
        <f t="shared" si="47"/>
        <v>0</v>
      </c>
      <c r="Y244" s="10">
        <f t="shared" si="48"/>
        <v>0</v>
      </c>
    </row>
    <row r="245" spans="1:25" x14ac:dyDescent="0.2">
      <c r="A245" s="1" t="s">
        <v>254</v>
      </c>
      <c r="B245" s="1">
        <v>19</v>
      </c>
      <c r="C245" s="1">
        <v>44</v>
      </c>
      <c r="D245" s="1">
        <v>68</v>
      </c>
      <c r="E245" s="1">
        <v>92</v>
      </c>
      <c r="F245" s="1">
        <v>0</v>
      </c>
      <c r="G245" s="1">
        <v>0</v>
      </c>
      <c r="H245" s="1">
        <v>0</v>
      </c>
      <c r="I245" s="1">
        <v>0</v>
      </c>
      <c r="J245" s="1">
        <v>0</v>
      </c>
      <c r="K245" s="1">
        <v>0</v>
      </c>
      <c r="L245" s="1">
        <v>0</v>
      </c>
      <c r="N245" s="1" t="str">
        <f t="shared" si="37"/>
        <v>5528K33-83-10</v>
      </c>
      <c r="O245" s="10">
        <f t="shared" si="38"/>
        <v>19</v>
      </c>
      <c r="P245" s="10">
        <f t="shared" si="39"/>
        <v>44</v>
      </c>
      <c r="Q245" s="10">
        <f t="shared" si="40"/>
        <v>68</v>
      </c>
      <c r="R245" s="10">
        <f t="shared" si="41"/>
        <v>92</v>
      </c>
      <c r="S245" s="10">
        <f t="shared" si="42"/>
        <v>0</v>
      </c>
      <c r="T245" s="10">
        <f t="shared" si="43"/>
        <v>0</v>
      </c>
      <c r="U245" s="10">
        <f t="shared" si="44"/>
        <v>0</v>
      </c>
      <c r="V245" s="10">
        <f t="shared" si="45"/>
        <v>0</v>
      </c>
      <c r="W245" s="10">
        <f t="shared" si="46"/>
        <v>0</v>
      </c>
      <c r="X245" s="10">
        <f t="shared" si="47"/>
        <v>0</v>
      </c>
      <c r="Y245" s="10">
        <f t="shared" si="48"/>
        <v>0</v>
      </c>
    </row>
    <row r="246" spans="1:25" x14ac:dyDescent="0.2">
      <c r="A246" s="1" t="s">
        <v>255</v>
      </c>
      <c r="B246" s="1">
        <v>12</v>
      </c>
      <c r="C246" s="1">
        <v>35</v>
      </c>
      <c r="D246" s="1">
        <v>63</v>
      </c>
      <c r="E246" s="1">
        <v>94</v>
      </c>
      <c r="F246" s="1">
        <v>0</v>
      </c>
      <c r="G246" s="1">
        <v>0</v>
      </c>
      <c r="H246" s="1">
        <v>0</v>
      </c>
      <c r="I246" s="1">
        <v>0</v>
      </c>
      <c r="J246" s="1">
        <v>0</v>
      </c>
      <c r="K246" s="1">
        <v>0</v>
      </c>
      <c r="L246" s="1">
        <v>0</v>
      </c>
      <c r="N246" s="1" t="str">
        <f t="shared" si="37"/>
        <v>5528K42-92-10</v>
      </c>
      <c r="O246" s="10">
        <f t="shared" si="38"/>
        <v>12</v>
      </c>
      <c r="P246" s="10">
        <f t="shared" si="39"/>
        <v>35</v>
      </c>
      <c r="Q246" s="10">
        <f t="shared" si="40"/>
        <v>63</v>
      </c>
      <c r="R246" s="10">
        <f t="shared" si="41"/>
        <v>94</v>
      </c>
      <c r="S246" s="10">
        <f t="shared" si="42"/>
        <v>0</v>
      </c>
      <c r="T246" s="10">
        <f t="shared" si="43"/>
        <v>0</v>
      </c>
      <c r="U246" s="10">
        <f t="shared" si="44"/>
        <v>0</v>
      </c>
      <c r="V246" s="10">
        <f t="shared" si="45"/>
        <v>0</v>
      </c>
      <c r="W246" s="10">
        <f t="shared" si="46"/>
        <v>0</v>
      </c>
      <c r="X246" s="10">
        <f t="shared" si="47"/>
        <v>0</v>
      </c>
      <c r="Y246" s="10">
        <f t="shared" si="48"/>
        <v>0</v>
      </c>
    </row>
    <row r="247" spans="1:25" x14ac:dyDescent="0.2">
      <c r="A247" s="1" t="s">
        <v>256</v>
      </c>
      <c r="B247" s="1">
        <v>8</v>
      </c>
      <c r="C247" s="1">
        <v>31</v>
      </c>
      <c r="D247" s="1">
        <v>61</v>
      </c>
      <c r="E247" s="1">
        <v>98</v>
      </c>
      <c r="F247" s="1">
        <v>0</v>
      </c>
      <c r="G247" s="1">
        <v>0</v>
      </c>
      <c r="H247" s="1">
        <v>0</v>
      </c>
      <c r="I247" s="1">
        <v>0</v>
      </c>
      <c r="J247" s="1">
        <v>0</v>
      </c>
      <c r="K247" s="1">
        <v>0</v>
      </c>
      <c r="L247" s="1">
        <v>0</v>
      </c>
      <c r="N247" s="1" t="str">
        <f t="shared" si="37"/>
        <v>5528K48-98-10</v>
      </c>
      <c r="O247" s="10">
        <f t="shared" si="38"/>
        <v>8</v>
      </c>
      <c r="P247" s="10">
        <f t="shared" si="39"/>
        <v>31</v>
      </c>
      <c r="Q247" s="10">
        <f t="shared" si="40"/>
        <v>61</v>
      </c>
      <c r="R247" s="10">
        <f t="shared" si="41"/>
        <v>98</v>
      </c>
      <c r="S247" s="10">
        <f t="shared" si="42"/>
        <v>0</v>
      </c>
      <c r="T247" s="10">
        <f t="shared" si="43"/>
        <v>0</v>
      </c>
      <c r="U247" s="10">
        <f t="shared" si="44"/>
        <v>0</v>
      </c>
      <c r="V247" s="10">
        <f t="shared" si="45"/>
        <v>0</v>
      </c>
      <c r="W247" s="10">
        <f t="shared" si="46"/>
        <v>0</v>
      </c>
      <c r="X247" s="10">
        <f t="shared" si="47"/>
        <v>0</v>
      </c>
      <c r="Y247" s="10">
        <f t="shared" si="48"/>
        <v>0</v>
      </c>
    </row>
    <row r="248" spans="1:25" x14ac:dyDescent="0.2">
      <c r="A248" s="1" t="s">
        <v>257</v>
      </c>
      <c r="B248" s="1">
        <v>11</v>
      </c>
      <c r="C248" s="1">
        <v>38</v>
      </c>
      <c r="D248" s="1">
        <v>71</v>
      </c>
      <c r="E248" s="1">
        <v>110</v>
      </c>
      <c r="F248" s="1">
        <v>0</v>
      </c>
      <c r="G248" s="1">
        <v>0</v>
      </c>
      <c r="H248" s="1">
        <v>0</v>
      </c>
      <c r="I248" s="1">
        <v>0</v>
      </c>
      <c r="J248" s="1">
        <v>0</v>
      </c>
      <c r="K248" s="1">
        <v>0</v>
      </c>
      <c r="L248" s="1">
        <v>0</v>
      </c>
      <c r="N248" s="1" t="str">
        <f t="shared" si="37"/>
        <v>5528K60-110-10</v>
      </c>
      <c r="O248" s="10">
        <f t="shared" si="38"/>
        <v>11</v>
      </c>
      <c r="P248" s="10">
        <f t="shared" si="39"/>
        <v>38</v>
      </c>
      <c r="Q248" s="10">
        <f t="shared" si="40"/>
        <v>71</v>
      </c>
      <c r="R248" s="10">
        <f t="shared" si="41"/>
        <v>110</v>
      </c>
      <c r="S248" s="10">
        <f t="shared" si="42"/>
        <v>0</v>
      </c>
      <c r="T248" s="10">
        <f t="shared" si="43"/>
        <v>0</v>
      </c>
      <c r="U248" s="10">
        <f t="shared" si="44"/>
        <v>0</v>
      </c>
      <c r="V248" s="10">
        <f t="shared" si="45"/>
        <v>0</v>
      </c>
      <c r="W248" s="10">
        <f t="shared" si="46"/>
        <v>0</v>
      </c>
      <c r="X248" s="10">
        <f t="shared" si="47"/>
        <v>0</v>
      </c>
      <c r="Y248" s="10">
        <f t="shared" si="48"/>
        <v>0</v>
      </c>
    </row>
    <row r="249" spans="1:25" x14ac:dyDescent="0.2">
      <c r="A249" s="1" t="s">
        <v>258</v>
      </c>
      <c r="B249" s="1">
        <v>14</v>
      </c>
      <c r="C249" s="1">
        <v>43</v>
      </c>
      <c r="D249" s="1">
        <v>78</v>
      </c>
      <c r="E249" s="1">
        <v>118</v>
      </c>
      <c r="F249" s="1">
        <v>0</v>
      </c>
      <c r="G249" s="1">
        <v>0</v>
      </c>
      <c r="H249" s="1">
        <v>0</v>
      </c>
      <c r="I249" s="1">
        <v>0</v>
      </c>
      <c r="J249" s="1">
        <v>0</v>
      </c>
      <c r="K249" s="1">
        <v>0</v>
      </c>
      <c r="L249" s="1">
        <v>0</v>
      </c>
      <c r="N249" s="1" t="str">
        <f t="shared" si="37"/>
        <v>5528K60-123-12</v>
      </c>
      <c r="O249" s="10">
        <f t="shared" si="38"/>
        <v>14</v>
      </c>
      <c r="P249" s="10">
        <f t="shared" si="39"/>
        <v>43</v>
      </c>
      <c r="Q249" s="10">
        <f t="shared" si="40"/>
        <v>78</v>
      </c>
      <c r="R249" s="10">
        <f t="shared" si="41"/>
        <v>118</v>
      </c>
      <c r="S249" s="10">
        <f t="shared" si="42"/>
        <v>0</v>
      </c>
      <c r="T249" s="10">
        <f t="shared" si="43"/>
        <v>0</v>
      </c>
      <c r="U249" s="10">
        <f t="shared" si="44"/>
        <v>0</v>
      </c>
      <c r="V249" s="10">
        <f t="shared" si="45"/>
        <v>0</v>
      </c>
      <c r="W249" s="10">
        <f t="shared" si="46"/>
        <v>0</v>
      </c>
      <c r="X249" s="10">
        <f t="shared" si="47"/>
        <v>0</v>
      </c>
      <c r="Y249" s="10">
        <f t="shared" si="48"/>
        <v>0</v>
      </c>
    </row>
    <row r="250" spans="1:25" x14ac:dyDescent="0.2">
      <c r="A250" s="1" t="s">
        <v>259</v>
      </c>
      <c r="B250" s="1">
        <v>18</v>
      </c>
      <c r="C250" s="1">
        <v>53</v>
      </c>
      <c r="D250" s="1">
        <v>91</v>
      </c>
      <c r="E250" s="1">
        <v>135</v>
      </c>
      <c r="F250" s="1">
        <v>0</v>
      </c>
      <c r="G250" s="1">
        <v>0</v>
      </c>
      <c r="H250" s="1">
        <v>0</v>
      </c>
      <c r="I250" s="1">
        <v>0</v>
      </c>
      <c r="J250" s="1">
        <v>0</v>
      </c>
      <c r="K250" s="1">
        <v>0</v>
      </c>
      <c r="L250" s="1">
        <v>0</v>
      </c>
      <c r="N250" s="1" t="str">
        <f t="shared" si="37"/>
        <v>5528K76-139-12</v>
      </c>
      <c r="O250" s="10">
        <f t="shared" si="38"/>
        <v>18</v>
      </c>
      <c r="P250" s="10">
        <f t="shared" si="39"/>
        <v>53</v>
      </c>
      <c r="Q250" s="10">
        <f t="shared" si="40"/>
        <v>91</v>
      </c>
      <c r="R250" s="10">
        <f t="shared" si="41"/>
        <v>135</v>
      </c>
      <c r="S250" s="10">
        <f t="shared" si="42"/>
        <v>0</v>
      </c>
      <c r="T250" s="10">
        <f t="shared" si="43"/>
        <v>0</v>
      </c>
      <c r="U250" s="10">
        <f t="shared" si="44"/>
        <v>0</v>
      </c>
      <c r="V250" s="10">
        <f t="shared" si="45"/>
        <v>0</v>
      </c>
      <c r="W250" s="10">
        <f t="shared" si="46"/>
        <v>0</v>
      </c>
      <c r="X250" s="10">
        <f t="shared" si="47"/>
        <v>0</v>
      </c>
      <c r="Y250" s="10">
        <f t="shared" si="48"/>
        <v>0</v>
      </c>
    </row>
    <row r="251" spans="1:25" x14ac:dyDescent="0.2">
      <c r="A251" s="1" t="s">
        <v>260</v>
      </c>
      <c r="B251" s="1">
        <v>28</v>
      </c>
      <c r="C251" s="1">
        <v>72</v>
      </c>
      <c r="D251" s="1">
        <v>116</v>
      </c>
      <c r="E251" s="1">
        <v>162</v>
      </c>
      <c r="F251" s="1">
        <v>0</v>
      </c>
      <c r="G251" s="1">
        <v>0</v>
      </c>
      <c r="H251" s="1">
        <v>0</v>
      </c>
      <c r="I251" s="1">
        <v>0</v>
      </c>
      <c r="J251" s="1">
        <v>0</v>
      </c>
      <c r="K251" s="1">
        <v>0</v>
      </c>
      <c r="L251" s="1">
        <v>0</v>
      </c>
      <c r="N251" s="1" t="str">
        <f t="shared" si="37"/>
        <v>5528K101-164-12</v>
      </c>
      <c r="O251" s="10">
        <f t="shared" si="38"/>
        <v>28</v>
      </c>
      <c r="P251" s="10">
        <f t="shared" si="39"/>
        <v>72</v>
      </c>
      <c r="Q251" s="10">
        <f t="shared" si="40"/>
        <v>116</v>
      </c>
      <c r="R251" s="10">
        <f t="shared" si="41"/>
        <v>162</v>
      </c>
      <c r="S251" s="10">
        <f t="shared" si="42"/>
        <v>0</v>
      </c>
      <c r="T251" s="10">
        <f t="shared" si="43"/>
        <v>0</v>
      </c>
      <c r="U251" s="10">
        <f t="shared" si="44"/>
        <v>0</v>
      </c>
      <c r="V251" s="10">
        <f t="shared" si="45"/>
        <v>0</v>
      </c>
      <c r="W251" s="10">
        <f t="shared" si="46"/>
        <v>0</v>
      </c>
      <c r="X251" s="10">
        <f t="shared" si="47"/>
        <v>0</v>
      </c>
      <c r="Y251" s="10">
        <f t="shared" si="48"/>
        <v>0</v>
      </c>
    </row>
    <row r="252" spans="1:25" x14ac:dyDescent="0.2">
      <c r="A252" s="1" t="s">
        <v>261</v>
      </c>
      <c r="B252" s="1">
        <v>13</v>
      </c>
      <c r="C252" s="1">
        <v>33</v>
      </c>
      <c r="D252" s="1">
        <v>54</v>
      </c>
      <c r="E252" s="1">
        <v>0</v>
      </c>
      <c r="F252" s="1">
        <v>0</v>
      </c>
      <c r="G252" s="1">
        <v>0</v>
      </c>
      <c r="H252" s="1">
        <v>0</v>
      </c>
      <c r="I252" s="1">
        <v>0</v>
      </c>
      <c r="J252" s="1">
        <v>0</v>
      </c>
      <c r="K252" s="1">
        <v>0</v>
      </c>
      <c r="L252" s="1">
        <v>0</v>
      </c>
      <c r="N252" s="1" t="str">
        <f t="shared" si="37"/>
        <v>5028K33-73-08</v>
      </c>
      <c r="O252" s="10">
        <f t="shared" si="38"/>
        <v>13</v>
      </c>
      <c r="P252" s="10">
        <f t="shared" si="39"/>
        <v>33</v>
      </c>
      <c r="Q252" s="10">
        <f t="shared" si="40"/>
        <v>54</v>
      </c>
      <c r="R252" s="10">
        <f t="shared" si="41"/>
        <v>0</v>
      </c>
      <c r="S252" s="10">
        <f t="shared" si="42"/>
        <v>0</v>
      </c>
      <c r="T252" s="10">
        <f t="shared" si="43"/>
        <v>0</v>
      </c>
      <c r="U252" s="10">
        <f t="shared" si="44"/>
        <v>0</v>
      </c>
      <c r="V252" s="10">
        <f t="shared" si="45"/>
        <v>0</v>
      </c>
      <c r="W252" s="10">
        <f t="shared" si="46"/>
        <v>0</v>
      </c>
      <c r="X252" s="10">
        <f t="shared" si="47"/>
        <v>0</v>
      </c>
      <c r="Y252" s="10">
        <f t="shared" si="48"/>
        <v>0</v>
      </c>
    </row>
    <row r="253" spans="1:25" x14ac:dyDescent="0.2">
      <c r="A253" s="1" t="s">
        <v>262</v>
      </c>
      <c r="B253" s="1">
        <v>16</v>
      </c>
      <c r="C253" s="1">
        <v>39</v>
      </c>
      <c r="D253" s="1">
        <v>62</v>
      </c>
      <c r="E253" s="1">
        <v>0</v>
      </c>
      <c r="F253" s="1">
        <v>0</v>
      </c>
      <c r="G253" s="1">
        <v>0</v>
      </c>
      <c r="H253" s="1">
        <v>0</v>
      </c>
      <c r="I253" s="1">
        <v>0</v>
      </c>
      <c r="J253" s="1">
        <v>0</v>
      </c>
      <c r="K253" s="1">
        <v>0</v>
      </c>
      <c r="L253" s="1">
        <v>0</v>
      </c>
      <c r="N253" s="1" t="str">
        <f t="shared" si="37"/>
        <v>5028K33-83-10</v>
      </c>
      <c r="O253" s="10">
        <f t="shared" si="38"/>
        <v>16</v>
      </c>
      <c r="P253" s="10">
        <f t="shared" si="39"/>
        <v>39</v>
      </c>
      <c r="Q253" s="10">
        <f t="shared" si="40"/>
        <v>62</v>
      </c>
      <c r="R253" s="10">
        <f t="shared" si="41"/>
        <v>0</v>
      </c>
      <c r="S253" s="10">
        <f t="shared" si="42"/>
        <v>0</v>
      </c>
      <c r="T253" s="10">
        <f t="shared" si="43"/>
        <v>0</v>
      </c>
      <c r="U253" s="10">
        <f t="shared" si="44"/>
        <v>0</v>
      </c>
      <c r="V253" s="10">
        <f t="shared" si="45"/>
        <v>0</v>
      </c>
      <c r="W253" s="10">
        <f t="shared" si="46"/>
        <v>0</v>
      </c>
      <c r="X253" s="10">
        <f t="shared" si="47"/>
        <v>0</v>
      </c>
      <c r="Y253" s="10">
        <f t="shared" si="48"/>
        <v>0</v>
      </c>
    </row>
    <row r="254" spans="1:25" x14ac:dyDescent="0.2">
      <c r="A254" s="1" t="s">
        <v>263</v>
      </c>
      <c r="B254" s="1">
        <v>10</v>
      </c>
      <c r="C254" s="1">
        <v>34</v>
      </c>
      <c r="D254" s="1">
        <v>61</v>
      </c>
      <c r="E254" s="1">
        <v>0</v>
      </c>
      <c r="F254" s="1">
        <v>0</v>
      </c>
      <c r="G254" s="1">
        <v>0</v>
      </c>
      <c r="H254" s="1">
        <v>0</v>
      </c>
      <c r="I254" s="1">
        <v>0</v>
      </c>
      <c r="J254" s="1">
        <v>0</v>
      </c>
      <c r="K254" s="1">
        <v>0</v>
      </c>
      <c r="L254" s="1">
        <v>0</v>
      </c>
      <c r="N254" s="1" t="str">
        <f t="shared" si="37"/>
        <v>5028K42-92-10</v>
      </c>
      <c r="O254" s="10">
        <f t="shared" si="38"/>
        <v>10</v>
      </c>
      <c r="P254" s="10">
        <f t="shared" si="39"/>
        <v>34</v>
      </c>
      <c r="Q254" s="10">
        <f t="shared" si="40"/>
        <v>61</v>
      </c>
      <c r="R254" s="10">
        <f t="shared" si="41"/>
        <v>0</v>
      </c>
      <c r="S254" s="10">
        <f t="shared" si="42"/>
        <v>0</v>
      </c>
      <c r="T254" s="10">
        <f t="shared" si="43"/>
        <v>0</v>
      </c>
      <c r="U254" s="10">
        <f t="shared" si="44"/>
        <v>0</v>
      </c>
      <c r="V254" s="10">
        <f t="shared" si="45"/>
        <v>0</v>
      </c>
      <c r="W254" s="10">
        <f t="shared" si="46"/>
        <v>0</v>
      </c>
      <c r="X254" s="10">
        <f t="shared" si="47"/>
        <v>0</v>
      </c>
      <c r="Y254" s="10">
        <f t="shared" si="48"/>
        <v>0</v>
      </c>
    </row>
    <row r="255" spans="1:25" x14ac:dyDescent="0.2">
      <c r="A255" s="1" t="s">
        <v>264</v>
      </c>
      <c r="B255" s="1">
        <v>8</v>
      </c>
      <c r="C255" s="1">
        <v>31</v>
      </c>
      <c r="D255" s="1">
        <v>61</v>
      </c>
      <c r="E255" s="1">
        <v>0</v>
      </c>
      <c r="F255" s="1">
        <v>0</v>
      </c>
      <c r="G255" s="1">
        <v>0</v>
      </c>
      <c r="H255" s="1">
        <v>0</v>
      </c>
      <c r="I255" s="1">
        <v>0</v>
      </c>
      <c r="J255" s="1">
        <v>0</v>
      </c>
      <c r="K255" s="1">
        <v>0</v>
      </c>
      <c r="L255" s="1">
        <v>0</v>
      </c>
      <c r="N255" s="1" t="str">
        <f t="shared" si="37"/>
        <v>5028K48-98-10</v>
      </c>
      <c r="O255" s="10">
        <f t="shared" si="38"/>
        <v>8</v>
      </c>
      <c r="P255" s="10">
        <f t="shared" si="39"/>
        <v>31</v>
      </c>
      <c r="Q255" s="10">
        <f t="shared" si="40"/>
        <v>61</v>
      </c>
      <c r="R255" s="10">
        <f t="shared" si="41"/>
        <v>0</v>
      </c>
      <c r="S255" s="10">
        <f t="shared" si="42"/>
        <v>0</v>
      </c>
      <c r="T255" s="10">
        <f t="shared" si="43"/>
        <v>0</v>
      </c>
      <c r="U255" s="10">
        <f t="shared" si="44"/>
        <v>0</v>
      </c>
      <c r="V255" s="10">
        <f t="shared" si="45"/>
        <v>0</v>
      </c>
      <c r="W255" s="10">
        <f t="shared" si="46"/>
        <v>0</v>
      </c>
      <c r="X255" s="10">
        <f t="shared" si="47"/>
        <v>0</v>
      </c>
      <c r="Y255" s="10">
        <f t="shared" si="48"/>
        <v>0</v>
      </c>
    </row>
    <row r="256" spans="1:25" x14ac:dyDescent="0.2">
      <c r="A256" s="1" t="s">
        <v>265</v>
      </c>
      <c r="B256" s="1">
        <v>10</v>
      </c>
      <c r="C256" s="1">
        <v>37</v>
      </c>
      <c r="D256" s="1">
        <v>70</v>
      </c>
      <c r="E256" s="1">
        <v>0</v>
      </c>
      <c r="F256" s="1">
        <v>0</v>
      </c>
      <c r="G256" s="1">
        <v>0</v>
      </c>
      <c r="H256" s="1">
        <v>0</v>
      </c>
      <c r="I256" s="1">
        <v>0</v>
      </c>
      <c r="J256" s="1">
        <v>0</v>
      </c>
      <c r="K256" s="1">
        <v>0</v>
      </c>
      <c r="L256" s="1">
        <v>0</v>
      </c>
      <c r="N256" s="1" t="str">
        <f t="shared" si="37"/>
        <v>5028K60-110-10</v>
      </c>
      <c r="O256" s="10">
        <f t="shared" si="38"/>
        <v>10</v>
      </c>
      <c r="P256" s="10">
        <f t="shared" si="39"/>
        <v>37</v>
      </c>
      <c r="Q256" s="10">
        <f t="shared" si="40"/>
        <v>70</v>
      </c>
      <c r="R256" s="10">
        <f t="shared" si="41"/>
        <v>0</v>
      </c>
      <c r="S256" s="10">
        <f t="shared" si="42"/>
        <v>0</v>
      </c>
      <c r="T256" s="10">
        <f t="shared" si="43"/>
        <v>0</v>
      </c>
      <c r="U256" s="10">
        <f t="shared" si="44"/>
        <v>0</v>
      </c>
      <c r="V256" s="10">
        <f t="shared" si="45"/>
        <v>0</v>
      </c>
      <c r="W256" s="10">
        <f t="shared" si="46"/>
        <v>0</v>
      </c>
      <c r="X256" s="10">
        <f t="shared" si="47"/>
        <v>0</v>
      </c>
      <c r="Y256" s="10">
        <f t="shared" si="48"/>
        <v>0</v>
      </c>
    </row>
    <row r="257" spans="1:25" x14ac:dyDescent="0.2">
      <c r="A257" s="1" t="s">
        <v>266</v>
      </c>
      <c r="B257" s="1">
        <v>12</v>
      </c>
      <c r="C257" s="1">
        <v>41</v>
      </c>
      <c r="D257" s="1">
        <v>76</v>
      </c>
      <c r="E257" s="1">
        <v>0</v>
      </c>
      <c r="F257" s="1">
        <v>0</v>
      </c>
      <c r="G257" s="1">
        <v>0</v>
      </c>
      <c r="H257" s="1">
        <v>0</v>
      </c>
      <c r="I257" s="1">
        <v>0</v>
      </c>
      <c r="J257" s="1">
        <v>0</v>
      </c>
      <c r="K257" s="1">
        <v>0</v>
      </c>
      <c r="L257" s="1">
        <v>0</v>
      </c>
      <c r="N257" s="1" t="str">
        <f t="shared" si="37"/>
        <v>5028K60-123-12</v>
      </c>
      <c r="O257" s="10">
        <f t="shared" si="38"/>
        <v>12</v>
      </c>
      <c r="P257" s="10">
        <f t="shared" si="39"/>
        <v>41</v>
      </c>
      <c r="Q257" s="10">
        <f t="shared" si="40"/>
        <v>76</v>
      </c>
      <c r="R257" s="10">
        <f t="shared" si="41"/>
        <v>0</v>
      </c>
      <c r="S257" s="10">
        <f t="shared" si="42"/>
        <v>0</v>
      </c>
      <c r="T257" s="10">
        <f t="shared" si="43"/>
        <v>0</v>
      </c>
      <c r="U257" s="10">
        <f t="shared" si="44"/>
        <v>0</v>
      </c>
      <c r="V257" s="10">
        <f t="shared" si="45"/>
        <v>0</v>
      </c>
      <c r="W257" s="10">
        <f t="shared" si="46"/>
        <v>0</v>
      </c>
      <c r="X257" s="10">
        <f t="shared" si="47"/>
        <v>0</v>
      </c>
      <c r="Y257" s="10">
        <f t="shared" si="48"/>
        <v>0</v>
      </c>
    </row>
    <row r="258" spans="1:25" x14ac:dyDescent="0.2">
      <c r="A258" s="1" t="s">
        <v>267</v>
      </c>
      <c r="B258" s="1">
        <v>16</v>
      </c>
      <c r="C258" s="1">
        <v>49</v>
      </c>
      <c r="D258" s="1">
        <v>87</v>
      </c>
      <c r="E258" s="1">
        <v>0</v>
      </c>
      <c r="F258" s="1">
        <v>0</v>
      </c>
      <c r="G258" s="1">
        <v>0</v>
      </c>
      <c r="H258" s="1">
        <v>0</v>
      </c>
      <c r="I258" s="1">
        <v>0</v>
      </c>
      <c r="J258" s="1">
        <v>0</v>
      </c>
      <c r="K258" s="1">
        <v>0</v>
      </c>
      <c r="L258" s="1">
        <v>0</v>
      </c>
      <c r="N258" s="1" t="str">
        <f t="shared" si="37"/>
        <v>5028K76-139-12</v>
      </c>
      <c r="O258" s="10">
        <f t="shared" si="38"/>
        <v>16</v>
      </c>
      <c r="P258" s="10">
        <f t="shared" si="39"/>
        <v>49</v>
      </c>
      <c r="Q258" s="10">
        <f t="shared" si="40"/>
        <v>87</v>
      </c>
      <c r="R258" s="10">
        <f t="shared" si="41"/>
        <v>0</v>
      </c>
      <c r="S258" s="10">
        <f t="shared" si="42"/>
        <v>0</v>
      </c>
      <c r="T258" s="10">
        <f t="shared" si="43"/>
        <v>0</v>
      </c>
      <c r="U258" s="10">
        <f t="shared" si="44"/>
        <v>0</v>
      </c>
      <c r="V258" s="10">
        <f t="shared" si="45"/>
        <v>0</v>
      </c>
      <c r="W258" s="10">
        <f t="shared" si="46"/>
        <v>0</v>
      </c>
      <c r="X258" s="10">
        <f t="shared" si="47"/>
        <v>0</v>
      </c>
      <c r="Y258" s="10">
        <f t="shared" si="48"/>
        <v>0</v>
      </c>
    </row>
    <row r="259" spans="1:25" x14ac:dyDescent="0.2">
      <c r="A259" s="1" t="s">
        <v>268</v>
      </c>
      <c r="B259" s="1">
        <v>24</v>
      </c>
      <c r="C259" s="1">
        <v>64</v>
      </c>
      <c r="D259" s="1">
        <v>106</v>
      </c>
      <c r="E259" s="1">
        <v>0</v>
      </c>
      <c r="F259" s="1">
        <v>0</v>
      </c>
      <c r="G259" s="1">
        <v>0</v>
      </c>
      <c r="H259" s="1">
        <v>0</v>
      </c>
      <c r="I259" s="1">
        <v>0</v>
      </c>
      <c r="J259" s="1">
        <v>0</v>
      </c>
      <c r="K259" s="1">
        <v>0</v>
      </c>
      <c r="L259" s="1">
        <v>0</v>
      </c>
      <c r="N259" s="1" t="str">
        <f t="shared" si="37"/>
        <v>5028K101-164-12</v>
      </c>
      <c r="O259" s="10">
        <f t="shared" si="38"/>
        <v>24</v>
      </c>
      <c r="P259" s="10">
        <f t="shared" si="39"/>
        <v>64</v>
      </c>
      <c r="Q259" s="10">
        <f t="shared" si="40"/>
        <v>106</v>
      </c>
      <c r="R259" s="10">
        <f t="shared" si="41"/>
        <v>0</v>
      </c>
      <c r="S259" s="10">
        <f t="shared" si="42"/>
        <v>0</v>
      </c>
      <c r="T259" s="10">
        <f t="shared" si="43"/>
        <v>0</v>
      </c>
      <c r="U259" s="10">
        <f t="shared" si="44"/>
        <v>0</v>
      </c>
      <c r="V259" s="10">
        <f t="shared" si="45"/>
        <v>0</v>
      </c>
      <c r="W259" s="10">
        <f t="shared" si="46"/>
        <v>0</v>
      </c>
      <c r="X259" s="10">
        <f t="shared" si="47"/>
        <v>0</v>
      </c>
      <c r="Y259" s="10">
        <f t="shared" si="48"/>
        <v>0</v>
      </c>
    </row>
    <row r="260" spans="1:25" x14ac:dyDescent="0.2">
      <c r="A260" s="1" t="s">
        <v>269</v>
      </c>
      <c r="B260" s="1">
        <v>11</v>
      </c>
      <c r="C260" s="1">
        <v>30</v>
      </c>
      <c r="D260" s="1">
        <v>0</v>
      </c>
      <c r="E260" s="1">
        <v>0</v>
      </c>
      <c r="F260" s="1">
        <v>0</v>
      </c>
      <c r="G260" s="1">
        <v>0</v>
      </c>
      <c r="H260" s="1">
        <v>0</v>
      </c>
      <c r="I260" s="1">
        <v>0</v>
      </c>
      <c r="J260" s="1">
        <v>0</v>
      </c>
      <c r="K260" s="1">
        <v>0</v>
      </c>
      <c r="L260" s="1">
        <v>0</v>
      </c>
      <c r="N260" s="1" t="str">
        <f t="shared" si="37"/>
        <v>4528K33-73-08</v>
      </c>
      <c r="O260" s="10">
        <f t="shared" si="38"/>
        <v>11</v>
      </c>
      <c r="P260" s="10">
        <f t="shared" si="39"/>
        <v>30</v>
      </c>
      <c r="Q260" s="10">
        <f t="shared" si="40"/>
        <v>0</v>
      </c>
      <c r="R260" s="10">
        <f t="shared" si="41"/>
        <v>0</v>
      </c>
      <c r="S260" s="10">
        <f t="shared" si="42"/>
        <v>0</v>
      </c>
      <c r="T260" s="10">
        <f t="shared" si="43"/>
        <v>0</v>
      </c>
      <c r="U260" s="10">
        <f t="shared" si="44"/>
        <v>0</v>
      </c>
      <c r="V260" s="10">
        <f t="shared" si="45"/>
        <v>0</v>
      </c>
      <c r="W260" s="10">
        <f t="shared" si="46"/>
        <v>0</v>
      </c>
      <c r="X260" s="10">
        <f t="shared" si="47"/>
        <v>0</v>
      </c>
      <c r="Y260" s="10">
        <f t="shared" si="48"/>
        <v>0</v>
      </c>
    </row>
    <row r="261" spans="1:25" x14ac:dyDescent="0.2">
      <c r="A261" s="1" t="s">
        <v>270</v>
      </c>
      <c r="B261" s="1">
        <v>14</v>
      </c>
      <c r="C261" s="1">
        <v>35</v>
      </c>
      <c r="D261" s="1">
        <v>0</v>
      </c>
      <c r="E261" s="1">
        <v>0</v>
      </c>
      <c r="F261" s="1">
        <v>0</v>
      </c>
      <c r="G261" s="1">
        <v>0</v>
      </c>
      <c r="H261" s="1">
        <v>0</v>
      </c>
      <c r="I261" s="1">
        <v>0</v>
      </c>
      <c r="J261" s="1">
        <v>0</v>
      </c>
      <c r="K261" s="1">
        <v>0</v>
      </c>
      <c r="L261" s="1">
        <v>0</v>
      </c>
      <c r="N261" s="1" t="str">
        <f t="shared" si="37"/>
        <v>4528K33-83-10</v>
      </c>
      <c r="O261" s="10">
        <f t="shared" si="38"/>
        <v>14</v>
      </c>
      <c r="P261" s="10">
        <f t="shared" si="39"/>
        <v>35</v>
      </c>
      <c r="Q261" s="10">
        <f t="shared" si="40"/>
        <v>0</v>
      </c>
      <c r="R261" s="10">
        <f t="shared" si="41"/>
        <v>0</v>
      </c>
      <c r="S261" s="10">
        <f t="shared" si="42"/>
        <v>0</v>
      </c>
      <c r="T261" s="10">
        <f t="shared" si="43"/>
        <v>0</v>
      </c>
      <c r="U261" s="10">
        <f t="shared" si="44"/>
        <v>0</v>
      </c>
      <c r="V261" s="10">
        <f t="shared" si="45"/>
        <v>0</v>
      </c>
      <c r="W261" s="10">
        <f t="shared" si="46"/>
        <v>0</v>
      </c>
      <c r="X261" s="10">
        <f t="shared" si="47"/>
        <v>0</v>
      </c>
      <c r="Y261" s="10">
        <f t="shared" si="48"/>
        <v>0</v>
      </c>
    </row>
    <row r="262" spans="1:25" x14ac:dyDescent="0.2">
      <c r="A262" s="1" t="s">
        <v>271</v>
      </c>
      <c r="B262" s="1">
        <v>9</v>
      </c>
      <c r="C262" s="1">
        <v>32</v>
      </c>
      <c r="D262" s="1">
        <v>0</v>
      </c>
      <c r="E262" s="1">
        <v>0</v>
      </c>
      <c r="F262" s="1">
        <v>0</v>
      </c>
      <c r="G262" s="1">
        <v>0</v>
      </c>
      <c r="H262" s="1">
        <v>0</v>
      </c>
      <c r="I262" s="1">
        <v>0</v>
      </c>
      <c r="J262" s="1">
        <v>0</v>
      </c>
      <c r="K262" s="1">
        <v>0</v>
      </c>
      <c r="L262" s="1">
        <v>0</v>
      </c>
      <c r="N262" s="1" t="str">
        <f t="shared" si="37"/>
        <v>4528K42-92-10</v>
      </c>
      <c r="O262" s="10">
        <f t="shared" si="38"/>
        <v>9</v>
      </c>
      <c r="P262" s="10">
        <f t="shared" si="39"/>
        <v>32</v>
      </c>
      <c r="Q262" s="10">
        <f t="shared" si="40"/>
        <v>0</v>
      </c>
      <c r="R262" s="10">
        <f t="shared" si="41"/>
        <v>0</v>
      </c>
      <c r="S262" s="10">
        <f t="shared" si="42"/>
        <v>0</v>
      </c>
      <c r="T262" s="10">
        <f t="shared" si="43"/>
        <v>0</v>
      </c>
      <c r="U262" s="10">
        <f t="shared" si="44"/>
        <v>0</v>
      </c>
      <c r="V262" s="10">
        <f t="shared" si="45"/>
        <v>0</v>
      </c>
      <c r="W262" s="10">
        <f t="shared" si="46"/>
        <v>0</v>
      </c>
      <c r="X262" s="10">
        <f t="shared" si="47"/>
        <v>0</v>
      </c>
      <c r="Y262" s="10">
        <f t="shared" si="48"/>
        <v>0</v>
      </c>
    </row>
    <row r="263" spans="1:25" x14ac:dyDescent="0.2">
      <c r="A263" s="1" t="s">
        <v>272</v>
      </c>
      <c r="B263" s="1">
        <v>7</v>
      </c>
      <c r="C263" s="1">
        <v>30</v>
      </c>
      <c r="D263" s="1">
        <v>0</v>
      </c>
      <c r="E263" s="1">
        <v>0</v>
      </c>
      <c r="F263" s="1">
        <v>0</v>
      </c>
      <c r="G263" s="1">
        <v>0</v>
      </c>
      <c r="H263" s="1">
        <v>0</v>
      </c>
      <c r="I263" s="1">
        <v>0</v>
      </c>
      <c r="J263" s="1">
        <v>0</v>
      </c>
      <c r="K263" s="1">
        <v>0</v>
      </c>
      <c r="L263" s="1">
        <v>0</v>
      </c>
      <c r="N263" s="1" t="str">
        <f t="shared" si="37"/>
        <v>4528K48-98-10</v>
      </c>
      <c r="O263" s="10">
        <f t="shared" si="38"/>
        <v>7</v>
      </c>
      <c r="P263" s="10">
        <f t="shared" si="39"/>
        <v>30</v>
      </c>
      <c r="Q263" s="10">
        <f t="shared" si="40"/>
        <v>0</v>
      </c>
      <c r="R263" s="10">
        <f t="shared" si="41"/>
        <v>0</v>
      </c>
      <c r="S263" s="10">
        <f t="shared" si="42"/>
        <v>0</v>
      </c>
      <c r="T263" s="10">
        <f t="shared" si="43"/>
        <v>0</v>
      </c>
      <c r="U263" s="10">
        <f t="shared" si="44"/>
        <v>0</v>
      </c>
      <c r="V263" s="10">
        <f t="shared" si="45"/>
        <v>0</v>
      </c>
      <c r="W263" s="10">
        <f t="shared" si="46"/>
        <v>0</v>
      </c>
      <c r="X263" s="10">
        <f t="shared" si="47"/>
        <v>0</v>
      </c>
      <c r="Y263" s="10">
        <f t="shared" si="48"/>
        <v>0</v>
      </c>
    </row>
    <row r="264" spans="1:25" x14ac:dyDescent="0.2">
      <c r="A264" s="1" t="s">
        <v>273</v>
      </c>
      <c r="B264" s="1">
        <v>9</v>
      </c>
      <c r="C264" s="1">
        <v>35</v>
      </c>
      <c r="D264" s="1">
        <v>0</v>
      </c>
      <c r="E264" s="1">
        <v>0</v>
      </c>
      <c r="F264" s="1">
        <v>0</v>
      </c>
      <c r="G264" s="1">
        <v>0</v>
      </c>
      <c r="H264" s="1">
        <v>0</v>
      </c>
      <c r="I264" s="1">
        <v>0</v>
      </c>
      <c r="J264" s="1">
        <v>0</v>
      </c>
      <c r="K264" s="1">
        <v>0</v>
      </c>
      <c r="L264" s="1">
        <v>0</v>
      </c>
      <c r="N264" s="1" t="str">
        <f t="shared" si="37"/>
        <v>4528K60-110-10</v>
      </c>
      <c r="O264" s="10">
        <f t="shared" si="38"/>
        <v>9</v>
      </c>
      <c r="P264" s="10">
        <f t="shared" si="39"/>
        <v>35</v>
      </c>
      <c r="Q264" s="10">
        <f t="shared" si="40"/>
        <v>0</v>
      </c>
      <c r="R264" s="10">
        <f t="shared" si="41"/>
        <v>0</v>
      </c>
      <c r="S264" s="10">
        <f t="shared" si="42"/>
        <v>0</v>
      </c>
      <c r="T264" s="10">
        <f t="shared" si="43"/>
        <v>0</v>
      </c>
      <c r="U264" s="10">
        <f t="shared" si="44"/>
        <v>0</v>
      </c>
      <c r="V264" s="10">
        <f t="shared" si="45"/>
        <v>0</v>
      </c>
      <c r="W264" s="10">
        <f t="shared" si="46"/>
        <v>0</v>
      </c>
      <c r="X264" s="10">
        <f t="shared" si="47"/>
        <v>0</v>
      </c>
      <c r="Y264" s="10">
        <f t="shared" si="48"/>
        <v>0</v>
      </c>
    </row>
    <row r="265" spans="1:25" x14ac:dyDescent="0.2">
      <c r="A265" s="1" t="s">
        <v>274</v>
      </c>
      <c r="B265" s="1">
        <v>11</v>
      </c>
      <c r="C265" s="1">
        <v>39</v>
      </c>
      <c r="D265" s="1">
        <v>0</v>
      </c>
      <c r="E265" s="1">
        <v>0</v>
      </c>
      <c r="F265" s="1">
        <v>0</v>
      </c>
      <c r="G265" s="1">
        <v>0</v>
      </c>
      <c r="H265" s="1">
        <v>0</v>
      </c>
      <c r="I265" s="1">
        <v>0</v>
      </c>
      <c r="J265" s="1">
        <v>0</v>
      </c>
      <c r="K265" s="1">
        <v>0</v>
      </c>
      <c r="L265" s="1">
        <v>0</v>
      </c>
      <c r="N265" s="1" t="str">
        <f t="shared" si="37"/>
        <v>4528K60-123-12</v>
      </c>
      <c r="O265" s="10">
        <f t="shared" si="38"/>
        <v>11</v>
      </c>
      <c r="P265" s="10">
        <f t="shared" si="39"/>
        <v>39</v>
      </c>
      <c r="Q265" s="10">
        <f t="shared" si="40"/>
        <v>0</v>
      </c>
      <c r="R265" s="10">
        <f t="shared" si="41"/>
        <v>0</v>
      </c>
      <c r="S265" s="10">
        <f t="shared" si="42"/>
        <v>0</v>
      </c>
      <c r="T265" s="10">
        <f t="shared" si="43"/>
        <v>0</v>
      </c>
      <c r="U265" s="10">
        <f t="shared" si="44"/>
        <v>0</v>
      </c>
      <c r="V265" s="10">
        <f t="shared" si="45"/>
        <v>0</v>
      </c>
      <c r="W265" s="10">
        <f t="shared" si="46"/>
        <v>0</v>
      </c>
      <c r="X265" s="10">
        <f t="shared" si="47"/>
        <v>0</v>
      </c>
      <c r="Y265" s="10">
        <f t="shared" si="48"/>
        <v>0</v>
      </c>
    </row>
    <row r="266" spans="1:25" x14ac:dyDescent="0.2">
      <c r="A266" s="1" t="s">
        <v>275</v>
      </c>
      <c r="B266" s="1">
        <v>14</v>
      </c>
      <c r="C266" s="1">
        <v>46</v>
      </c>
      <c r="D266" s="1">
        <v>0</v>
      </c>
      <c r="E266" s="1">
        <v>0</v>
      </c>
      <c r="F266" s="1">
        <v>0</v>
      </c>
      <c r="G266" s="1">
        <v>0</v>
      </c>
      <c r="H266" s="1">
        <v>0</v>
      </c>
      <c r="I266" s="1">
        <v>0</v>
      </c>
      <c r="J266" s="1">
        <v>0</v>
      </c>
      <c r="K266" s="1">
        <v>0</v>
      </c>
      <c r="L266" s="1">
        <v>0</v>
      </c>
      <c r="N266" s="1" t="str">
        <f t="shared" si="37"/>
        <v>4528K76-139-12</v>
      </c>
      <c r="O266" s="10">
        <f t="shared" si="38"/>
        <v>14</v>
      </c>
      <c r="P266" s="10">
        <f t="shared" si="39"/>
        <v>46</v>
      </c>
      <c r="Q266" s="10">
        <f t="shared" si="40"/>
        <v>0</v>
      </c>
      <c r="R266" s="10">
        <f t="shared" si="41"/>
        <v>0</v>
      </c>
      <c r="S266" s="10">
        <f t="shared" si="42"/>
        <v>0</v>
      </c>
      <c r="T266" s="10">
        <f t="shared" si="43"/>
        <v>0</v>
      </c>
      <c r="U266" s="10">
        <f t="shared" si="44"/>
        <v>0</v>
      </c>
      <c r="V266" s="10">
        <f t="shared" si="45"/>
        <v>0</v>
      </c>
      <c r="W266" s="10">
        <f t="shared" si="46"/>
        <v>0</v>
      </c>
      <c r="X266" s="10">
        <f t="shared" si="47"/>
        <v>0</v>
      </c>
      <c r="Y266" s="10">
        <f t="shared" si="48"/>
        <v>0</v>
      </c>
    </row>
    <row r="267" spans="1:25" x14ac:dyDescent="0.2">
      <c r="A267" s="1" t="s">
        <v>276</v>
      </c>
      <c r="B267" s="1">
        <v>21</v>
      </c>
      <c r="C267" s="1">
        <v>57</v>
      </c>
      <c r="D267" s="1">
        <v>0</v>
      </c>
      <c r="E267" s="1">
        <v>0</v>
      </c>
      <c r="F267" s="1">
        <v>0</v>
      </c>
      <c r="G267" s="1">
        <v>0</v>
      </c>
      <c r="H267" s="1">
        <v>0</v>
      </c>
      <c r="I267" s="1">
        <v>0</v>
      </c>
      <c r="J267" s="1">
        <v>0</v>
      </c>
      <c r="K267" s="1">
        <v>0</v>
      </c>
      <c r="L267" s="1">
        <v>0</v>
      </c>
      <c r="N267" s="1" t="str">
        <f t="shared" si="37"/>
        <v>4528K101-164-12</v>
      </c>
      <c r="O267" s="10">
        <f t="shared" si="38"/>
        <v>21</v>
      </c>
      <c r="P267" s="10">
        <f t="shared" si="39"/>
        <v>57</v>
      </c>
      <c r="Q267" s="10">
        <f t="shared" si="40"/>
        <v>0</v>
      </c>
      <c r="R267" s="10">
        <f t="shared" si="41"/>
        <v>0</v>
      </c>
      <c r="S267" s="10">
        <f t="shared" si="42"/>
        <v>0</v>
      </c>
      <c r="T267" s="10">
        <f t="shared" si="43"/>
        <v>0</v>
      </c>
      <c r="U267" s="10">
        <f t="shared" si="44"/>
        <v>0</v>
      </c>
      <c r="V267" s="10">
        <f t="shared" si="45"/>
        <v>0</v>
      </c>
      <c r="W267" s="10">
        <f t="shared" si="46"/>
        <v>0</v>
      </c>
      <c r="X267" s="10">
        <f t="shared" si="47"/>
        <v>0</v>
      </c>
      <c r="Y267" s="10">
        <f t="shared" si="48"/>
        <v>0</v>
      </c>
    </row>
    <row r="268" spans="1:25" x14ac:dyDescent="0.2">
      <c r="A268" s="1" t="s">
        <v>277</v>
      </c>
      <c r="B268" s="1">
        <v>9</v>
      </c>
      <c r="C268" s="1">
        <v>0</v>
      </c>
      <c r="D268" s="1">
        <v>0</v>
      </c>
      <c r="E268" s="1">
        <v>0</v>
      </c>
      <c r="F268" s="1">
        <v>0</v>
      </c>
      <c r="G268" s="1">
        <v>0</v>
      </c>
      <c r="H268" s="1">
        <v>0</v>
      </c>
      <c r="I268" s="1">
        <v>0</v>
      </c>
      <c r="J268" s="1">
        <v>0</v>
      </c>
      <c r="K268" s="1">
        <v>0</v>
      </c>
      <c r="L268" s="1">
        <v>0</v>
      </c>
      <c r="N268" s="1" t="str">
        <f t="shared" si="37"/>
        <v>4028K33-73-08</v>
      </c>
      <c r="O268" s="10">
        <f t="shared" si="38"/>
        <v>9</v>
      </c>
      <c r="P268" s="10">
        <f t="shared" si="39"/>
        <v>0</v>
      </c>
      <c r="Q268" s="10">
        <f t="shared" si="40"/>
        <v>0</v>
      </c>
      <c r="R268" s="10">
        <f t="shared" si="41"/>
        <v>0</v>
      </c>
      <c r="S268" s="10">
        <f t="shared" si="42"/>
        <v>0</v>
      </c>
      <c r="T268" s="10">
        <f t="shared" si="43"/>
        <v>0</v>
      </c>
      <c r="U268" s="10">
        <f t="shared" si="44"/>
        <v>0</v>
      </c>
      <c r="V268" s="10">
        <f t="shared" si="45"/>
        <v>0</v>
      </c>
      <c r="W268" s="10">
        <f t="shared" si="46"/>
        <v>0</v>
      </c>
      <c r="X268" s="10">
        <f t="shared" si="47"/>
        <v>0</v>
      </c>
      <c r="Y268" s="10">
        <f t="shared" si="48"/>
        <v>0</v>
      </c>
    </row>
    <row r="269" spans="1:25" x14ac:dyDescent="0.2">
      <c r="A269" s="1" t="s">
        <v>278</v>
      </c>
      <c r="B269" s="1">
        <v>11</v>
      </c>
      <c r="C269" s="1">
        <v>0</v>
      </c>
      <c r="D269" s="1">
        <v>0</v>
      </c>
      <c r="E269" s="1">
        <v>0</v>
      </c>
      <c r="F269" s="1">
        <v>0</v>
      </c>
      <c r="G269" s="1">
        <v>0</v>
      </c>
      <c r="H269" s="1">
        <v>0</v>
      </c>
      <c r="I269" s="1">
        <v>0</v>
      </c>
      <c r="J269" s="1">
        <v>0</v>
      </c>
      <c r="K269" s="1">
        <v>0</v>
      </c>
      <c r="L269" s="1">
        <v>0</v>
      </c>
      <c r="N269" s="1" t="str">
        <f t="shared" ref="N269:N332" si="49">+A269</f>
        <v>4028K33-83-10</v>
      </c>
      <c r="O269" s="10">
        <f t="shared" ref="O269:O332" si="50">+B269*$B$8</f>
        <v>11</v>
      </c>
      <c r="P269" s="10">
        <f t="shared" ref="P269:P332" si="51">+C269*$B$8</f>
        <v>0</v>
      </c>
      <c r="Q269" s="10">
        <f t="shared" ref="Q269:Q332" si="52">+D269*$B$8</f>
        <v>0</v>
      </c>
      <c r="R269" s="10">
        <f t="shared" ref="R269:R332" si="53">+E269*$B$8</f>
        <v>0</v>
      </c>
      <c r="S269" s="10">
        <f t="shared" ref="S269:S332" si="54">+F269*$B$8</f>
        <v>0</v>
      </c>
      <c r="T269" s="10">
        <f t="shared" ref="T269:T332" si="55">+G269*$B$8</f>
        <v>0</v>
      </c>
      <c r="U269" s="10">
        <f t="shared" ref="U269:U332" si="56">+H269*$B$8</f>
        <v>0</v>
      </c>
      <c r="V269" s="10">
        <f t="shared" ref="V269:V332" si="57">+I269*$B$8</f>
        <v>0</v>
      </c>
      <c r="W269" s="10">
        <f t="shared" ref="W269:W332" si="58">+J269*$B$8</f>
        <v>0</v>
      </c>
      <c r="X269" s="10">
        <f t="shared" ref="X269:X332" si="59">+K269*$B$8</f>
        <v>0</v>
      </c>
      <c r="Y269" s="10">
        <f t="shared" ref="Y269:Y332" si="60">+L269*$B$8</f>
        <v>0</v>
      </c>
    </row>
    <row r="270" spans="1:25" x14ac:dyDescent="0.2">
      <c r="A270" s="1" t="s">
        <v>279</v>
      </c>
      <c r="B270" s="1">
        <v>8</v>
      </c>
      <c r="C270" s="1">
        <v>0</v>
      </c>
      <c r="D270" s="1">
        <v>0</v>
      </c>
      <c r="E270" s="1">
        <v>0</v>
      </c>
      <c r="F270" s="1">
        <v>0</v>
      </c>
      <c r="G270" s="1">
        <v>0</v>
      </c>
      <c r="H270" s="1">
        <v>0</v>
      </c>
      <c r="I270" s="1">
        <v>0</v>
      </c>
      <c r="J270" s="1">
        <v>0</v>
      </c>
      <c r="K270" s="1">
        <v>0</v>
      </c>
      <c r="L270" s="1">
        <v>0</v>
      </c>
      <c r="N270" s="1" t="str">
        <f t="shared" si="49"/>
        <v>4028K42-92-10</v>
      </c>
      <c r="O270" s="10">
        <f t="shared" si="50"/>
        <v>8</v>
      </c>
      <c r="P270" s="10">
        <f t="shared" si="51"/>
        <v>0</v>
      </c>
      <c r="Q270" s="10">
        <f t="shared" si="52"/>
        <v>0</v>
      </c>
      <c r="R270" s="10">
        <f t="shared" si="53"/>
        <v>0</v>
      </c>
      <c r="S270" s="10">
        <f t="shared" si="54"/>
        <v>0</v>
      </c>
      <c r="T270" s="10">
        <f t="shared" si="55"/>
        <v>0</v>
      </c>
      <c r="U270" s="10">
        <f t="shared" si="56"/>
        <v>0</v>
      </c>
      <c r="V270" s="10">
        <f t="shared" si="57"/>
        <v>0</v>
      </c>
      <c r="W270" s="10">
        <f t="shared" si="58"/>
        <v>0</v>
      </c>
      <c r="X270" s="10">
        <f t="shared" si="59"/>
        <v>0</v>
      </c>
      <c r="Y270" s="10">
        <f t="shared" si="60"/>
        <v>0</v>
      </c>
    </row>
    <row r="271" spans="1:25" x14ac:dyDescent="0.2">
      <c r="A271" s="1" t="s">
        <v>280</v>
      </c>
      <c r="B271" s="1">
        <v>7</v>
      </c>
      <c r="C271" s="1">
        <v>0</v>
      </c>
      <c r="D271" s="1">
        <v>0</v>
      </c>
      <c r="E271" s="1">
        <v>0</v>
      </c>
      <c r="F271" s="1">
        <v>0</v>
      </c>
      <c r="G271" s="1">
        <v>0</v>
      </c>
      <c r="H271" s="1">
        <v>0</v>
      </c>
      <c r="I271" s="1">
        <v>0</v>
      </c>
      <c r="J271" s="1">
        <v>0</v>
      </c>
      <c r="K271" s="1">
        <v>0</v>
      </c>
      <c r="L271" s="1">
        <v>0</v>
      </c>
      <c r="N271" s="1" t="str">
        <f t="shared" si="49"/>
        <v>4028K48-98-10</v>
      </c>
      <c r="O271" s="10">
        <f t="shared" si="50"/>
        <v>7</v>
      </c>
      <c r="P271" s="10">
        <f t="shared" si="51"/>
        <v>0</v>
      </c>
      <c r="Q271" s="10">
        <f t="shared" si="52"/>
        <v>0</v>
      </c>
      <c r="R271" s="10">
        <f t="shared" si="53"/>
        <v>0</v>
      </c>
      <c r="S271" s="10">
        <f t="shared" si="54"/>
        <v>0</v>
      </c>
      <c r="T271" s="10">
        <f t="shared" si="55"/>
        <v>0</v>
      </c>
      <c r="U271" s="10">
        <f t="shared" si="56"/>
        <v>0</v>
      </c>
      <c r="V271" s="10">
        <f t="shared" si="57"/>
        <v>0</v>
      </c>
      <c r="W271" s="10">
        <f t="shared" si="58"/>
        <v>0</v>
      </c>
      <c r="X271" s="10">
        <f t="shared" si="59"/>
        <v>0</v>
      </c>
      <c r="Y271" s="10">
        <f t="shared" si="60"/>
        <v>0</v>
      </c>
    </row>
    <row r="272" spans="1:25" x14ac:dyDescent="0.2">
      <c r="A272" s="1" t="s">
        <v>281</v>
      </c>
      <c r="B272" s="1">
        <v>8</v>
      </c>
      <c r="C272" s="1">
        <v>0</v>
      </c>
      <c r="D272" s="1">
        <v>0</v>
      </c>
      <c r="E272" s="1">
        <v>0</v>
      </c>
      <c r="F272" s="1">
        <v>0</v>
      </c>
      <c r="G272" s="1">
        <v>0</v>
      </c>
      <c r="H272" s="1">
        <v>0</v>
      </c>
      <c r="I272" s="1">
        <v>0</v>
      </c>
      <c r="J272" s="1">
        <v>0</v>
      </c>
      <c r="K272" s="1">
        <v>0</v>
      </c>
      <c r="L272" s="1">
        <v>0</v>
      </c>
      <c r="N272" s="1" t="str">
        <f t="shared" si="49"/>
        <v>4028K60-110-10</v>
      </c>
      <c r="O272" s="10">
        <f t="shared" si="50"/>
        <v>8</v>
      </c>
      <c r="P272" s="10">
        <f t="shared" si="51"/>
        <v>0</v>
      </c>
      <c r="Q272" s="10">
        <f t="shared" si="52"/>
        <v>0</v>
      </c>
      <c r="R272" s="10">
        <f t="shared" si="53"/>
        <v>0</v>
      </c>
      <c r="S272" s="10">
        <f t="shared" si="54"/>
        <v>0</v>
      </c>
      <c r="T272" s="10">
        <f t="shared" si="55"/>
        <v>0</v>
      </c>
      <c r="U272" s="10">
        <f t="shared" si="56"/>
        <v>0</v>
      </c>
      <c r="V272" s="10">
        <f t="shared" si="57"/>
        <v>0</v>
      </c>
      <c r="W272" s="10">
        <f t="shared" si="58"/>
        <v>0</v>
      </c>
      <c r="X272" s="10">
        <f t="shared" si="59"/>
        <v>0</v>
      </c>
      <c r="Y272" s="10">
        <f t="shared" si="60"/>
        <v>0</v>
      </c>
    </row>
    <row r="273" spans="1:25" x14ac:dyDescent="0.2">
      <c r="A273" s="1" t="s">
        <v>282</v>
      </c>
      <c r="B273" s="1">
        <v>10</v>
      </c>
      <c r="C273" s="1">
        <v>0</v>
      </c>
      <c r="D273" s="1">
        <v>0</v>
      </c>
      <c r="E273" s="1">
        <v>0</v>
      </c>
      <c r="F273" s="1">
        <v>0</v>
      </c>
      <c r="G273" s="1">
        <v>0</v>
      </c>
      <c r="H273" s="1">
        <v>0</v>
      </c>
      <c r="I273" s="1">
        <v>0</v>
      </c>
      <c r="J273" s="1">
        <v>0</v>
      </c>
      <c r="K273" s="1">
        <v>0</v>
      </c>
      <c r="L273" s="1">
        <v>0</v>
      </c>
      <c r="N273" s="1" t="str">
        <f t="shared" si="49"/>
        <v>4028K60-123-12</v>
      </c>
      <c r="O273" s="10">
        <f t="shared" si="50"/>
        <v>10</v>
      </c>
      <c r="P273" s="10">
        <f t="shared" si="51"/>
        <v>0</v>
      </c>
      <c r="Q273" s="10">
        <f t="shared" si="52"/>
        <v>0</v>
      </c>
      <c r="R273" s="10">
        <f t="shared" si="53"/>
        <v>0</v>
      </c>
      <c r="S273" s="10">
        <f t="shared" si="54"/>
        <v>0</v>
      </c>
      <c r="T273" s="10">
        <f t="shared" si="55"/>
        <v>0</v>
      </c>
      <c r="U273" s="10">
        <f t="shared" si="56"/>
        <v>0</v>
      </c>
      <c r="V273" s="10">
        <f t="shared" si="57"/>
        <v>0</v>
      </c>
      <c r="W273" s="10">
        <f t="shared" si="58"/>
        <v>0</v>
      </c>
      <c r="X273" s="10">
        <f t="shared" si="59"/>
        <v>0</v>
      </c>
      <c r="Y273" s="10">
        <f t="shared" si="60"/>
        <v>0</v>
      </c>
    </row>
    <row r="274" spans="1:25" x14ac:dyDescent="0.2">
      <c r="A274" s="1" t="s">
        <v>283</v>
      </c>
      <c r="B274" s="1">
        <v>12</v>
      </c>
      <c r="C274" s="1">
        <v>0</v>
      </c>
      <c r="D274" s="1">
        <v>0</v>
      </c>
      <c r="E274" s="1">
        <v>0</v>
      </c>
      <c r="F274" s="1">
        <v>0</v>
      </c>
      <c r="G274" s="1">
        <v>0</v>
      </c>
      <c r="H274" s="1">
        <v>0</v>
      </c>
      <c r="I274" s="1">
        <v>0</v>
      </c>
      <c r="J274" s="1">
        <v>0</v>
      </c>
      <c r="K274" s="1">
        <v>0</v>
      </c>
      <c r="L274" s="1">
        <v>0</v>
      </c>
      <c r="N274" s="1" t="str">
        <f t="shared" si="49"/>
        <v>4028K76-139-12</v>
      </c>
      <c r="O274" s="10">
        <f t="shared" si="50"/>
        <v>12</v>
      </c>
      <c r="P274" s="10">
        <f t="shared" si="51"/>
        <v>0</v>
      </c>
      <c r="Q274" s="10">
        <f t="shared" si="52"/>
        <v>0</v>
      </c>
      <c r="R274" s="10">
        <f t="shared" si="53"/>
        <v>0</v>
      </c>
      <c r="S274" s="10">
        <f t="shared" si="54"/>
        <v>0</v>
      </c>
      <c r="T274" s="10">
        <f t="shared" si="55"/>
        <v>0</v>
      </c>
      <c r="U274" s="10">
        <f t="shared" si="56"/>
        <v>0</v>
      </c>
      <c r="V274" s="10">
        <f t="shared" si="57"/>
        <v>0</v>
      </c>
      <c r="W274" s="10">
        <f t="shared" si="58"/>
        <v>0</v>
      </c>
      <c r="X274" s="10">
        <f t="shared" si="59"/>
        <v>0</v>
      </c>
      <c r="Y274" s="10">
        <f t="shared" si="60"/>
        <v>0</v>
      </c>
    </row>
    <row r="275" spans="1:25" x14ac:dyDescent="0.2">
      <c r="A275" s="1" t="s">
        <v>284</v>
      </c>
      <c r="B275" s="1">
        <v>16</v>
      </c>
      <c r="C275" s="1">
        <v>0</v>
      </c>
      <c r="D275" s="1">
        <v>0</v>
      </c>
      <c r="E275" s="1">
        <v>0</v>
      </c>
      <c r="F275" s="1">
        <v>0</v>
      </c>
      <c r="G275" s="1">
        <v>0</v>
      </c>
      <c r="H275" s="1">
        <v>0</v>
      </c>
      <c r="I275" s="1">
        <v>0</v>
      </c>
      <c r="J275" s="1">
        <v>0</v>
      </c>
      <c r="K275" s="1">
        <v>0</v>
      </c>
      <c r="L275" s="1">
        <v>0</v>
      </c>
      <c r="N275" s="1" t="str">
        <f t="shared" si="49"/>
        <v>4028K101-164-12</v>
      </c>
      <c r="O275" s="10">
        <f t="shared" si="50"/>
        <v>16</v>
      </c>
      <c r="P275" s="10">
        <f t="shared" si="51"/>
        <v>0</v>
      </c>
      <c r="Q275" s="10">
        <f t="shared" si="52"/>
        <v>0</v>
      </c>
      <c r="R275" s="10">
        <f t="shared" si="53"/>
        <v>0</v>
      </c>
      <c r="S275" s="10">
        <f t="shared" si="54"/>
        <v>0</v>
      </c>
      <c r="T275" s="10">
        <f t="shared" si="55"/>
        <v>0</v>
      </c>
      <c r="U275" s="10">
        <f t="shared" si="56"/>
        <v>0</v>
      </c>
      <c r="V275" s="10">
        <f t="shared" si="57"/>
        <v>0</v>
      </c>
      <c r="W275" s="10">
        <f t="shared" si="58"/>
        <v>0</v>
      </c>
      <c r="X275" s="10">
        <f t="shared" si="59"/>
        <v>0</v>
      </c>
      <c r="Y275" s="10">
        <f t="shared" si="60"/>
        <v>0</v>
      </c>
    </row>
    <row r="276" spans="1:25" x14ac:dyDescent="0.2">
      <c r="A276" s="1" t="s">
        <v>285</v>
      </c>
      <c r="B276" s="1">
        <v>2</v>
      </c>
      <c r="C276" s="1">
        <v>45</v>
      </c>
      <c r="D276" s="1">
        <v>73</v>
      </c>
      <c r="E276" s="1">
        <v>100</v>
      </c>
      <c r="F276" s="1">
        <v>128</v>
      </c>
      <c r="G276" s="1">
        <v>155</v>
      </c>
      <c r="H276" s="1">
        <v>184</v>
      </c>
      <c r="I276" s="1">
        <v>213</v>
      </c>
      <c r="J276" s="1">
        <v>242</v>
      </c>
      <c r="K276" s="1">
        <v>272</v>
      </c>
      <c r="L276" s="1">
        <v>303</v>
      </c>
      <c r="N276" s="1" t="str">
        <f t="shared" si="49"/>
        <v>9030K33-73-08</v>
      </c>
      <c r="O276" s="10">
        <f t="shared" si="50"/>
        <v>2</v>
      </c>
      <c r="P276" s="10">
        <f t="shared" si="51"/>
        <v>45</v>
      </c>
      <c r="Q276" s="10">
        <f t="shared" si="52"/>
        <v>73</v>
      </c>
      <c r="R276" s="10">
        <f t="shared" si="53"/>
        <v>100</v>
      </c>
      <c r="S276" s="10">
        <f t="shared" si="54"/>
        <v>128</v>
      </c>
      <c r="T276" s="10">
        <f t="shared" si="55"/>
        <v>155</v>
      </c>
      <c r="U276" s="10">
        <f t="shared" si="56"/>
        <v>184</v>
      </c>
      <c r="V276" s="10">
        <f t="shared" si="57"/>
        <v>213</v>
      </c>
      <c r="W276" s="10">
        <f t="shared" si="58"/>
        <v>242</v>
      </c>
      <c r="X276" s="10">
        <f t="shared" si="59"/>
        <v>272</v>
      </c>
      <c r="Y276" s="10">
        <f t="shared" si="60"/>
        <v>303</v>
      </c>
    </row>
    <row r="277" spans="1:25" x14ac:dyDescent="0.2">
      <c r="A277" s="1" t="s">
        <v>286</v>
      </c>
      <c r="B277" s="1">
        <v>4</v>
      </c>
      <c r="C277" s="1">
        <v>58</v>
      </c>
      <c r="D277" s="1">
        <v>91</v>
      </c>
      <c r="E277" s="1">
        <v>121</v>
      </c>
      <c r="F277" s="1">
        <v>152</v>
      </c>
      <c r="G277" s="1">
        <v>182</v>
      </c>
      <c r="H277" s="1">
        <v>212</v>
      </c>
      <c r="I277" s="1">
        <v>243</v>
      </c>
      <c r="J277" s="1">
        <v>273</v>
      </c>
      <c r="K277" s="1">
        <v>304</v>
      </c>
      <c r="L277" s="1">
        <v>336</v>
      </c>
      <c r="N277" s="1" t="str">
        <f t="shared" si="49"/>
        <v>9030K33-83-10</v>
      </c>
      <c r="O277" s="10">
        <f t="shared" si="50"/>
        <v>4</v>
      </c>
      <c r="P277" s="10">
        <f t="shared" si="51"/>
        <v>58</v>
      </c>
      <c r="Q277" s="10">
        <f t="shared" si="52"/>
        <v>91</v>
      </c>
      <c r="R277" s="10">
        <f t="shared" si="53"/>
        <v>121</v>
      </c>
      <c r="S277" s="10">
        <f t="shared" si="54"/>
        <v>152</v>
      </c>
      <c r="T277" s="10">
        <f t="shared" si="55"/>
        <v>182</v>
      </c>
      <c r="U277" s="10">
        <f t="shared" si="56"/>
        <v>212</v>
      </c>
      <c r="V277" s="10">
        <f t="shared" si="57"/>
        <v>243</v>
      </c>
      <c r="W277" s="10">
        <f t="shared" si="58"/>
        <v>273</v>
      </c>
      <c r="X277" s="10">
        <f t="shared" si="59"/>
        <v>304</v>
      </c>
      <c r="Y277" s="10">
        <f t="shared" si="60"/>
        <v>336</v>
      </c>
    </row>
    <row r="278" spans="1:25" x14ac:dyDescent="0.2">
      <c r="A278" s="1" t="s">
        <v>287</v>
      </c>
      <c r="B278" s="1">
        <v>1</v>
      </c>
      <c r="C278" s="1">
        <v>35</v>
      </c>
      <c r="D278" s="1">
        <v>64</v>
      </c>
      <c r="E278" s="1">
        <v>94</v>
      </c>
      <c r="F278" s="1">
        <v>126</v>
      </c>
      <c r="G278" s="1">
        <v>161</v>
      </c>
      <c r="H278" s="1">
        <v>197</v>
      </c>
      <c r="I278" s="1">
        <v>236</v>
      </c>
      <c r="J278" s="1">
        <v>277</v>
      </c>
      <c r="K278" s="1">
        <v>319</v>
      </c>
      <c r="L278" s="1">
        <v>364</v>
      </c>
      <c r="N278" s="1" t="str">
        <f t="shared" si="49"/>
        <v>9030K42-92-10</v>
      </c>
      <c r="O278" s="10">
        <f t="shared" si="50"/>
        <v>1</v>
      </c>
      <c r="P278" s="10">
        <f t="shared" si="51"/>
        <v>35</v>
      </c>
      <c r="Q278" s="10">
        <f t="shared" si="52"/>
        <v>64</v>
      </c>
      <c r="R278" s="10">
        <f t="shared" si="53"/>
        <v>94</v>
      </c>
      <c r="S278" s="10">
        <f t="shared" si="54"/>
        <v>126</v>
      </c>
      <c r="T278" s="10">
        <f t="shared" si="55"/>
        <v>161</v>
      </c>
      <c r="U278" s="10">
        <f t="shared" si="56"/>
        <v>197</v>
      </c>
      <c r="V278" s="10">
        <f t="shared" si="57"/>
        <v>236</v>
      </c>
      <c r="W278" s="10">
        <f t="shared" si="58"/>
        <v>277</v>
      </c>
      <c r="X278" s="10">
        <f t="shared" si="59"/>
        <v>319</v>
      </c>
      <c r="Y278" s="10">
        <f t="shared" si="60"/>
        <v>364</v>
      </c>
    </row>
    <row r="279" spans="1:25" x14ac:dyDescent="0.2">
      <c r="A279" s="1" t="s">
        <v>288</v>
      </c>
      <c r="B279" s="1">
        <v>0</v>
      </c>
      <c r="C279" s="1">
        <v>27</v>
      </c>
      <c r="D279" s="1">
        <v>53</v>
      </c>
      <c r="E279" s="1">
        <v>84</v>
      </c>
      <c r="F279" s="1">
        <v>119</v>
      </c>
      <c r="G279" s="1">
        <v>158</v>
      </c>
      <c r="H279" s="1">
        <v>201</v>
      </c>
      <c r="I279" s="1">
        <v>248</v>
      </c>
      <c r="J279" s="1">
        <v>298</v>
      </c>
      <c r="K279" s="1">
        <v>353</v>
      </c>
      <c r="L279" s="1">
        <v>411</v>
      </c>
      <c r="N279" s="1" t="str">
        <f t="shared" si="49"/>
        <v>9030K48-98-10</v>
      </c>
      <c r="O279" s="10">
        <f t="shared" si="50"/>
        <v>0</v>
      </c>
      <c r="P279" s="10">
        <f t="shared" si="51"/>
        <v>27</v>
      </c>
      <c r="Q279" s="10">
        <f t="shared" si="52"/>
        <v>53</v>
      </c>
      <c r="R279" s="10">
        <f t="shared" si="53"/>
        <v>84</v>
      </c>
      <c r="S279" s="10">
        <f t="shared" si="54"/>
        <v>119</v>
      </c>
      <c r="T279" s="10">
        <f t="shared" si="55"/>
        <v>158</v>
      </c>
      <c r="U279" s="10">
        <f t="shared" si="56"/>
        <v>201</v>
      </c>
      <c r="V279" s="10">
        <f t="shared" si="57"/>
        <v>248</v>
      </c>
      <c r="W279" s="10">
        <f t="shared" si="58"/>
        <v>298</v>
      </c>
      <c r="X279" s="10">
        <f t="shared" si="59"/>
        <v>353</v>
      </c>
      <c r="Y279" s="10">
        <f t="shared" si="60"/>
        <v>411</v>
      </c>
    </row>
    <row r="280" spans="1:25" x14ac:dyDescent="0.2">
      <c r="A280" s="1" t="s">
        <v>289</v>
      </c>
      <c r="B280" s="1">
        <v>1</v>
      </c>
      <c r="C280" s="1">
        <v>35</v>
      </c>
      <c r="D280" s="1">
        <v>67</v>
      </c>
      <c r="E280" s="1">
        <v>103</v>
      </c>
      <c r="F280" s="1">
        <v>142</v>
      </c>
      <c r="G280" s="1">
        <v>185</v>
      </c>
      <c r="H280" s="1">
        <v>231</v>
      </c>
      <c r="I280" s="1">
        <v>281</v>
      </c>
      <c r="J280" s="1">
        <v>334</v>
      </c>
      <c r="K280" s="1">
        <v>390</v>
      </c>
      <c r="L280" s="1">
        <v>450</v>
      </c>
      <c r="N280" s="1" t="str">
        <f t="shared" si="49"/>
        <v>9030K60-110-10</v>
      </c>
      <c r="O280" s="10">
        <f t="shared" si="50"/>
        <v>1</v>
      </c>
      <c r="P280" s="10">
        <f t="shared" si="51"/>
        <v>35</v>
      </c>
      <c r="Q280" s="10">
        <f t="shared" si="52"/>
        <v>67</v>
      </c>
      <c r="R280" s="10">
        <f t="shared" si="53"/>
        <v>103</v>
      </c>
      <c r="S280" s="10">
        <f t="shared" si="54"/>
        <v>142</v>
      </c>
      <c r="T280" s="10">
        <f t="shared" si="55"/>
        <v>185</v>
      </c>
      <c r="U280" s="10">
        <f t="shared" si="56"/>
        <v>231</v>
      </c>
      <c r="V280" s="10">
        <f t="shared" si="57"/>
        <v>281</v>
      </c>
      <c r="W280" s="10">
        <f t="shared" si="58"/>
        <v>334</v>
      </c>
      <c r="X280" s="10">
        <f t="shared" si="59"/>
        <v>390</v>
      </c>
      <c r="Y280" s="10">
        <f t="shared" si="60"/>
        <v>450</v>
      </c>
    </row>
    <row r="281" spans="1:25" x14ac:dyDescent="0.2">
      <c r="A281" s="1" t="s">
        <v>290</v>
      </c>
      <c r="B281" s="1">
        <v>1</v>
      </c>
      <c r="C281" s="1">
        <v>42</v>
      </c>
      <c r="D281" s="1">
        <v>78</v>
      </c>
      <c r="E281" s="1">
        <v>117</v>
      </c>
      <c r="F281" s="1">
        <v>159</v>
      </c>
      <c r="G281" s="1">
        <v>204</v>
      </c>
      <c r="H281" s="1">
        <v>252</v>
      </c>
      <c r="I281" s="1">
        <v>303</v>
      </c>
      <c r="J281" s="1">
        <v>358</v>
      </c>
      <c r="K281" s="1">
        <v>415</v>
      </c>
      <c r="L281" s="1">
        <v>475</v>
      </c>
      <c r="N281" s="1" t="str">
        <f t="shared" si="49"/>
        <v>9030K60-123-12</v>
      </c>
      <c r="O281" s="10">
        <f t="shared" si="50"/>
        <v>1</v>
      </c>
      <c r="P281" s="10">
        <f t="shared" si="51"/>
        <v>42</v>
      </c>
      <c r="Q281" s="10">
        <f t="shared" si="52"/>
        <v>78</v>
      </c>
      <c r="R281" s="10">
        <f t="shared" si="53"/>
        <v>117</v>
      </c>
      <c r="S281" s="10">
        <f t="shared" si="54"/>
        <v>159</v>
      </c>
      <c r="T281" s="10">
        <f t="shared" si="55"/>
        <v>204</v>
      </c>
      <c r="U281" s="10">
        <f t="shared" si="56"/>
        <v>252</v>
      </c>
      <c r="V281" s="10">
        <f t="shared" si="57"/>
        <v>303</v>
      </c>
      <c r="W281" s="10">
        <f t="shared" si="58"/>
        <v>358</v>
      </c>
      <c r="X281" s="10">
        <f t="shared" si="59"/>
        <v>415</v>
      </c>
      <c r="Y281" s="10">
        <f t="shared" si="60"/>
        <v>475</v>
      </c>
    </row>
    <row r="282" spans="1:25" x14ac:dyDescent="0.2">
      <c r="A282" s="1" t="s">
        <v>291</v>
      </c>
      <c r="B282" s="1">
        <v>2</v>
      </c>
      <c r="C282" s="1">
        <v>56</v>
      </c>
      <c r="D282" s="1">
        <v>101</v>
      </c>
      <c r="E282" s="1">
        <v>146</v>
      </c>
      <c r="F282" s="1">
        <v>195</v>
      </c>
      <c r="G282" s="1">
        <v>246</v>
      </c>
      <c r="H282" s="1">
        <v>300</v>
      </c>
      <c r="I282" s="1">
        <v>356</v>
      </c>
      <c r="J282" s="1">
        <v>415</v>
      </c>
      <c r="K282" s="1">
        <v>477</v>
      </c>
      <c r="L282" s="1">
        <v>541</v>
      </c>
      <c r="N282" s="1" t="str">
        <f t="shared" si="49"/>
        <v>9030K76-139-12</v>
      </c>
      <c r="O282" s="10">
        <f t="shared" si="50"/>
        <v>2</v>
      </c>
      <c r="P282" s="10">
        <f t="shared" si="51"/>
        <v>56</v>
      </c>
      <c r="Q282" s="10">
        <f t="shared" si="52"/>
        <v>101</v>
      </c>
      <c r="R282" s="10">
        <f t="shared" si="53"/>
        <v>146</v>
      </c>
      <c r="S282" s="10">
        <f t="shared" si="54"/>
        <v>195</v>
      </c>
      <c r="T282" s="10">
        <f t="shared" si="55"/>
        <v>246</v>
      </c>
      <c r="U282" s="10">
        <f t="shared" si="56"/>
        <v>300</v>
      </c>
      <c r="V282" s="10">
        <f t="shared" si="57"/>
        <v>356</v>
      </c>
      <c r="W282" s="10">
        <f t="shared" si="58"/>
        <v>415</v>
      </c>
      <c r="X282" s="10">
        <f t="shared" si="59"/>
        <v>477</v>
      </c>
      <c r="Y282" s="10">
        <f t="shared" si="60"/>
        <v>541</v>
      </c>
    </row>
    <row r="283" spans="1:25" x14ac:dyDescent="0.2">
      <c r="A283" s="1" t="s">
        <v>292</v>
      </c>
      <c r="B283" s="1">
        <v>5</v>
      </c>
      <c r="C283" s="1">
        <v>92</v>
      </c>
      <c r="D283" s="1">
        <v>152</v>
      </c>
      <c r="E283" s="1">
        <v>210</v>
      </c>
      <c r="F283" s="1">
        <v>268</v>
      </c>
      <c r="G283" s="1">
        <v>328</v>
      </c>
      <c r="H283" s="1">
        <v>389</v>
      </c>
      <c r="I283" s="1">
        <v>452</v>
      </c>
      <c r="J283" s="1">
        <v>516</v>
      </c>
      <c r="K283" s="1">
        <v>581</v>
      </c>
      <c r="L283" s="1">
        <v>648</v>
      </c>
      <c r="N283" s="1" t="str">
        <f t="shared" si="49"/>
        <v>9030K101-164-12</v>
      </c>
      <c r="O283" s="10">
        <f t="shared" si="50"/>
        <v>5</v>
      </c>
      <c r="P283" s="10">
        <f t="shared" si="51"/>
        <v>92</v>
      </c>
      <c r="Q283" s="10">
        <f t="shared" si="52"/>
        <v>152</v>
      </c>
      <c r="R283" s="10">
        <f t="shared" si="53"/>
        <v>210</v>
      </c>
      <c r="S283" s="10">
        <f t="shared" si="54"/>
        <v>268</v>
      </c>
      <c r="T283" s="10">
        <f t="shared" si="55"/>
        <v>328</v>
      </c>
      <c r="U283" s="10">
        <f t="shared" si="56"/>
        <v>389</v>
      </c>
      <c r="V283" s="10">
        <f t="shared" si="57"/>
        <v>452</v>
      </c>
      <c r="W283" s="10">
        <f t="shared" si="58"/>
        <v>516</v>
      </c>
      <c r="X283" s="10">
        <f t="shared" si="59"/>
        <v>581</v>
      </c>
      <c r="Y283" s="10">
        <f t="shared" si="60"/>
        <v>648</v>
      </c>
    </row>
    <row r="284" spans="1:25" x14ac:dyDescent="0.2">
      <c r="A284" s="1" t="s">
        <v>293</v>
      </c>
      <c r="B284" s="1">
        <v>2</v>
      </c>
      <c r="C284" s="1">
        <v>42</v>
      </c>
      <c r="D284" s="1">
        <v>69</v>
      </c>
      <c r="E284" s="1">
        <v>96</v>
      </c>
      <c r="F284" s="1">
        <v>123</v>
      </c>
      <c r="G284" s="1">
        <v>150</v>
      </c>
      <c r="H284" s="1">
        <v>178</v>
      </c>
      <c r="I284" s="1">
        <v>207</v>
      </c>
      <c r="J284" s="1">
        <v>236</v>
      </c>
      <c r="K284" s="1">
        <v>266</v>
      </c>
      <c r="L284" s="1">
        <v>0</v>
      </c>
      <c r="N284" s="1" t="str">
        <f t="shared" si="49"/>
        <v>8530K33-73-08</v>
      </c>
      <c r="O284" s="10">
        <f t="shared" si="50"/>
        <v>2</v>
      </c>
      <c r="P284" s="10">
        <f t="shared" si="51"/>
        <v>42</v>
      </c>
      <c r="Q284" s="10">
        <f t="shared" si="52"/>
        <v>69</v>
      </c>
      <c r="R284" s="10">
        <f t="shared" si="53"/>
        <v>96</v>
      </c>
      <c r="S284" s="10">
        <f t="shared" si="54"/>
        <v>123</v>
      </c>
      <c r="T284" s="10">
        <f t="shared" si="55"/>
        <v>150</v>
      </c>
      <c r="U284" s="10">
        <f t="shared" si="56"/>
        <v>178</v>
      </c>
      <c r="V284" s="10">
        <f t="shared" si="57"/>
        <v>207</v>
      </c>
      <c r="W284" s="10">
        <f t="shared" si="58"/>
        <v>236</v>
      </c>
      <c r="X284" s="10">
        <f t="shared" si="59"/>
        <v>266</v>
      </c>
      <c r="Y284" s="10">
        <f t="shared" si="60"/>
        <v>0</v>
      </c>
    </row>
    <row r="285" spans="1:25" x14ac:dyDescent="0.2">
      <c r="A285" s="1" t="s">
        <v>294</v>
      </c>
      <c r="B285" s="1">
        <v>3</v>
      </c>
      <c r="C285" s="1">
        <v>54</v>
      </c>
      <c r="D285" s="1">
        <v>86</v>
      </c>
      <c r="E285" s="1">
        <v>116</v>
      </c>
      <c r="F285" s="1">
        <v>145</v>
      </c>
      <c r="G285" s="1">
        <v>175</v>
      </c>
      <c r="H285" s="1">
        <v>204</v>
      </c>
      <c r="I285" s="1">
        <v>234</v>
      </c>
      <c r="J285" s="1">
        <v>264</v>
      </c>
      <c r="K285" s="1">
        <v>295</v>
      </c>
      <c r="L285" s="1">
        <v>0</v>
      </c>
      <c r="N285" s="1" t="str">
        <f t="shared" si="49"/>
        <v>8530K33-83-10</v>
      </c>
      <c r="O285" s="10">
        <f t="shared" si="50"/>
        <v>3</v>
      </c>
      <c r="P285" s="10">
        <f t="shared" si="51"/>
        <v>54</v>
      </c>
      <c r="Q285" s="10">
        <f t="shared" si="52"/>
        <v>86</v>
      </c>
      <c r="R285" s="10">
        <f t="shared" si="53"/>
        <v>116</v>
      </c>
      <c r="S285" s="10">
        <f t="shared" si="54"/>
        <v>145</v>
      </c>
      <c r="T285" s="10">
        <f t="shared" si="55"/>
        <v>175</v>
      </c>
      <c r="U285" s="10">
        <f t="shared" si="56"/>
        <v>204</v>
      </c>
      <c r="V285" s="10">
        <f t="shared" si="57"/>
        <v>234</v>
      </c>
      <c r="W285" s="10">
        <f t="shared" si="58"/>
        <v>264</v>
      </c>
      <c r="X285" s="10">
        <f t="shared" si="59"/>
        <v>295</v>
      </c>
      <c r="Y285" s="10">
        <f t="shared" si="60"/>
        <v>0</v>
      </c>
    </row>
    <row r="286" spans="1:25" x14ac:dyDescent="0.2">
      <c r="A286" s="1" t="s">
        <v>295</v>
      </c>
      <c r="B286" s="1">
        <v>1</v>
      </c>
      <c r="C286" s="1">
        <v>34</v>
      </c>
      <c r="D286" s="1">
        <v>62</v>
      </c>
      <c r="E286" s="1">
        <v>92</v>
      </c>
      <c r="F286" s="1">
        <v>124</v>
      </c>
      <c r="G286" s="1">
        <v>159</v>
      </c>
      <c r="H286" s="1">
        <v>195</v>
      </c>
      <c r="I286" s="1">
        <v>234</v>
      </c>
      <c r="J286" s="1">
        <v>275</v>
      </c>
      <c r="K286" s="1">
        <v>318</v>
      </c>
      <c r="L286" s="1">
        <v>0</v>
      </c>
      <c r="N286" s="1" t="str">
        <f t="shared" si="49"/>
        <v>8530K42-92-10</v>
      </c>
      <c r="O286" s="10">
        <f t="shared" si="50"/>
        <v>1</v>
      </c>
      <c r="P286" s="10">
        <f t="shared" si="51"/>
        <v>34</v>
      </c>
      <c r="Q286" s="10">
        <f t="shared" si="52"/>
        <v>62</v>
      </c>
      <c r="R286" s="10">
        <f t="shared" si="53"/>
        <v>92</v>
      </c>
      <c r="S286" s="10">
        <f t="shared" si="54"/>
        <v>124</v>
      </c>
      <c r="T286" s="10">
        <f t="shared" si="55"/>
        <v>159</v>
      </c>
      <c r="U286" s="10">
        <f t="shared" si="56"/>
        <v>195</v>
      </c>
      <c r="V286" s="10">
        <f t="shared" si="57"/>
        <v>234</v>
      </c>
      <c r="W286" s="10">
        <f t="shared" si="58"/>
        <v>275</v>
      </c>
      <c r="X286" s="10">
        <f t="shared" si="59"/>
        <v>318</v>
      </c>
      <c r="Y286" s="10">
        <f t="shared" si="60"/>
        <v>0</v>
      </c>
    </row>
    <row r="287" spans="1:25" x14ac:dyDescent="0.2">
      <c r="A287" s="1" t="s">
        <v>296</v>
      </c>
      <c r="B287" s="1">
        <v>0</v>
      </c>
      <c r="C287" s="1">
        <v>26</v>
      </c>
      <c r="D287" s="1">
        <v>52</v>
      </c>
      <c r="E287" s="1">
        <v>83</v>
      </c>
      <c r="F287" s="1">
        <v>119</v>
      </c>
      <c r="G287" s="1">
        <v>158</v>
      </c>
      <c r="H287" s="1">
        <v>202</v>
      </c>
      <c r="I287" s="1">
        <v>250</v>
      </c>
      <c r="J287" s="1">
        <v>302</v>
      </c>
      <c r="K287" s="1">
        <v>358</v>
      </c>
      <c r="L287" s="1">
        <v>0</v>
      </c>
      <c r="N287" s="1" t="str">
        <f t="shared" si="49"/>
        <v>8530K48-98-10</v>
      </c>
      <c r="O287" s="10">
        <f t="shared" si="50"/>
        <v>0</v>
      </c>
      <c r="P287" s="10">
        <f t="shared" si="51"/>
        <v>26</v>
      </c>
      <c r="Q287" s="10">
        <f t="shared" si="52"/>
        <v>52</v>
      </c>
      <c r="R287" s="10">
        <f t="shared" si="53"/>
        <v>83</v>
      </c>
      <c r="S287" s="10">
        <f t="shared" si="54"/>
        <v>119</v>
      </c>
      <c r="T287" s="10">
        <f t="shared" si="55"/>
        <v>158</v>
      </c>
      <c r="U287" s="10">
        <f t="shared" si="56"/>
        <v>202</v>
      </c>
      <c r="V287" s="10">
        <f t="shared" si="57"/>
        <v>250</v>
      </c>
      <c r="W287" s="10">
        <f t="shared" si="58"/>
        <v>302</v>
      </c>
      <c r="X287" s="10">
        <f t="shared" si="59"/>
        <v>358</v>
      </c>
      <c r="Y287" s="10">
        <f t="shared" si="60"/>
        <v>0</v>
      </c>
    </row>
    <row r="288" spans="1:25" x14ac:dyDescent="0.2">
      <c r="A288" s="1" t="s">
        <v>297</v>
      </c>
      <c r="B288" s="1">
        <v>1</v>
      </c>
      <c r="C288" s="1">
        <v>34</v>
      </c>
      <c r="D288" s="1">
        <v>66</v>
      </c>
      <c r="E288" s="1">
        <v>101</v>
      </c>
      <c r="F288" s="1">
        <v>141</v>
      </c>
      <c r="G288" s="1">
        <v>184</v>
      </c>
      <c r="H288" s="1">
        <v>230</v>
      </c>
      <c r="I288" s="1">
        <v>281</v>
      </c>
      <c r="J288" s="1">
        <v>335</v>
      </c>
      <c r="K288" s="1">
        <v>392</v>
      </c>
      <c r="L288" s="1">
        <v>0</v>
      </c>
      <c r="N288" s="1" t="str">
        <f t="shared" si="49"/>
        <v>8530K60-110-10</v>
      </c>
      <c r="O288" s="10">
        <f t="shared" si="50"/>
        <v>1</v>
      </c>
      <c r="P288" s="10">
        <f t="shared" si="51"/>
        <v>34</v>
      </c>
      <c r="Q288" s="10">
        <f t="shared" si="52"/>
        <v>66</v>
      </c>
      <c r="R288" s="10">
        <f t="shared" si="53"/>
        <v>101</v>
      </c>
      <c r="S288" s="10">
        <f t="shared" si="54"/>
        <v>141</v>
      </c>
      <c r="T288" s="10">
        <f t="shared" si="55"/>
        <v>184</v>
      </c>
      <c r="U288" s="10">
        <f t="shared" si="56"/>
        <v>230</v>
      </c>
      <c r="V288" s="10">
        <f t="shared" si="57"/>
        <v>281</v>
      </c>
      <c r="W288" s="10">
        <f t="shared" si="58"/>
        <v>335</v>
      </c>
      <c r="X288" s="10">
        <f t="shared" si="59"/>
        <v>392</v>
      </c>
      <c r="Y288" s="10">
        <f t="shared" si="60"/>
        <v>0</v>
      </c>
    </row>
    <row r="289" spans="1:25" x14ac:dyDescent="0.2">
      <c r="A289" s="1" t="s">
        <v>298</v>
      </c>
      <c r="B289" s="1">
        <v>1</v>
      </c>
      <c r="C289" s="1">
        <v>40</v>
      </c>
      <c r="D289" s="1">
        <v>76</v>
      </c>
      <c r="E289" s="1">
        <v>114</v>
      </c>
      <c r="F289" s="1">
        <v>156</v>
      </c>
      <c r="G289" s="1">
        <v>202</v>
      </c>
      <c r="H289" s="1">
        <v>250</v>
      </c>
      <c r="I289" s="1">
        <v>302</v>
      </c>
      <c r="J289" s="1">
        <v>356</v>
      </c>
      <c r="K289" s="1">
        <v>414</v>
      </c>
      <c r="L289" s="1">
        <v>0</v>
      </c>
      <c r="N289" s="1" t="str">
        <f t="shared" si="49"/>
        <v>8530K60-123-12</v>
      </c>
      <c r="O289" s="10">
        <f t="shared" si="50"/>
        <v>1</v>
      </c>
      <c r="P289" s="10">
        <f t="shared" si="51"/>
        <v>40</v>
      </c>
      <c r="Q289" s="10">
        <f t="shared" si="52"/>
        <v>76</v>
      </c>
      <c r="R289" s="10">
        <f t="shared" si="53"/>
        <v>114</v>
      </c>
      <c r="S289" s="10">
        <f t="shared" si="54"/>
        <v>156</v>
      </c>
      <c r="T289" s="10">
        <f t="shared" si="55"/>
        <v>202</v>
      </c>
      <c r="U289" s="10">
        <f t="shared" si="56"/>
        <v>250</v>
      </c>
      <c r="V289" s="10">
        <f t="shared" si="57"/>
        <v>302</v>
      </c>
      <c r="W289" s="10">
        <f t="shared" si="58"/>
        <v>356</v>
      </c>
      <c r="X289" s="10">
        <f t="shared" si="59"/>
        <v>414</v>
      </c>
      <c r="Y289" s="10">
        <f t="shared" si="60"/>
        <v>0</v>
      </c>
    </row>
    <row r="290" spans="1:25" x14ac:dyDescent="0.2">
      <c r="A290" s="1" t="s">
        <v>299</v>
      </c>
      <c r="B290" s="1">
        <v>2</v>
      </c>
      <c r="C290" s="1">
        <v>54</v>
      </c>
      <c r="D290" s="1">
        <v>97</v>
      </c>
      <c r="E290" s="1">
        <v>142</v>
      </c>
      <c r="F290" s="1">
        <v>190</v>
      </c>
      <c r="G290" s="1">
        <v>241</v>
      </c>
      <c r="H290" s="1">
        <v>294</v>
      </c>
      <c r="I290" s="1">
        <v>350</v>
      </c>
      <c r="J290" s="1">
        <v>409</v>
      </c>
      <c r="K290" s="1">
        <v>471</v>
      </c>
      <c r="L290" s="1">
        <v>0</v>
      </c>
      <c r="N290" s="1" t="str">
        <f t="shared" si="49"/>
        <v>8530K76-139-12</v>
      </c>
      <c r="O290" s="10">
        <f t="shared" si="50"/>
        <v>2</v>
      </c>
      <c r="P290" s="10">
        <f t="shared" si="51"/>
        <v>54</v>
      </c>
      <c r="Q290" s="10">
        <f t="shared" si="52"/>
        <v>97</v>
      </c>
      <c r="R290" s="10">
        <f t="shared" si="53"/>
        <v>142</v>
      </c>
      <c r="S290" s="10">
        <f t="shared" si="54"/>
        <v>190</v>
      </c>
      <c r="T290" s="10">
        <f t="shared" si="55"/>
        <v>241</v>
      </c>
      <c r="U290" s="10">
        <f t="shared" si="56"/>
        <v>294</v>
      </c>
      <c r="V290" s="10">
        <f t="shared" si="57"/>
        <v>350</v>
      </c>
      <c r="W290" s="10">
        <f t="shared" si="58"/>
        <v>409</v>
      </c>
      <c r="X290" s="10">
        <f t="shared" si="59"/>
        <v>471</v>
      </c>
      <c r="Y290" s="10">
        <f t="shared" si="60"/>
        <v>0</v>
      </c>
    </row>
    <row r="291" spans="1:25" x14ac:dyDescent="0.2">
      <c r="A291" s="1" t="s">
        <v>300</v>
      </c>
      <c r="B291" s="1">
        <v>4</v>
      </c>
      <c r="C291" s="1">
        <v>87</v>
      </c>
      <c r="D291" s="1">
        <v>144</v>
      </c>
      <c r="E291" s="1">
        <v>200</v>
      </c>
      <c r="F291" s="1">
        <v>257</v>
      </c>
      <c r="G291" s="1">
        <v>316</v>
      </c>
      <c r="H291" s="1">
        <v>375</v>
      </c>
      <c r="I291" s="1">
        <v>437</v>
      </c>
      <c r="J291" s="1">
        <v>499</v>
      </c>
      <c r="K291" s="1">
        <v>564</v>
      </c>
      <c r="L291" s="1">
        <v>0</v>
      </c>
      <c r="N291" s="1" t="str">
        <f t="shared" si="49"/>
        <v>8530K101-164-12</v>
      </c>
      <c r="O291" s="10">
        <f t="shared" si="50"/>
        <v>4</v>
      </c>
      <c r="P291" s="10">
        <f t="shared" si="51"/>
        <v>87</v>
      </c>
      <c r="Q291" s="10">
        <f t="shared" si="52"/>
        <v>144</v>
      </c>
      <c r="R291" s="10">
        <f t="shared" si="53"/>
        <v>200</v>
      </c>
      <c r="S291" s="10">
        <f t="shared" si="54"/>
        <v>257</v>
      </c>
      <c r="T291" s="10">
        <f t="shared" si="55"/>
        <v>316</v>
      </c>
      <c r="U291" s="10">
        <f t="shared" si="56"/>
        <v>375</v>
      </c>
      <c r="V291" s="10">
        <f t="shared" si="57"/>
        <v>437</v>
      </c>
      <c r="W291" s="10">
        <f t="shared" si="58"/>
        <v>499</v>
      </c>
      <c r="X291" s="10">
        <f t="shared" si="59"/>
        <v>564</v>
      </c>
      <c r="Y291" s="10">
        <f t="shared" si="60"/>
        <v>0</v>
      </c>
    </row>
    <row r="292" spans="1:25" x14ac:dyDescent="0.2">
      <c r="A292" s="1" t="s">
        <v>301</v>
      </c>
      <c r="B292" s="1">
        <v>2</v>
      </c>
      <c r="C292" s="1">
        <v>40</v>
      </c>
      <c r="D292" s="1">
        <v>66</v>
      </c>
      <c r="E292" s="1">
        <v>92</v>
      </c>
      <c r="F292" s="1">
        <v>118</v>
      </c>
      <c r="G292" s="1">
        <v>145</v>
      </c>
      <c r="H292" s="1">
        <v>172</v>
      </c>
      <c r="I292" s="1">
        <v>200</v>
      </c>
      <c r="J292" s="1">
        <v>229</v>
      </c>
      <c r="K292" s="1">
        <v>0</v>
      </c>
      <c r="L292" s="1">
        <v>0</v>
      </c>
      <c r="N292" s="1" t="str">
        <f t="shared" si="49"/>
        <v>8030K33-73-08</v>
      </c>
      <c r="O292" s="10">
        <f t="shared" si="50"/>
        <v>2</v>
      </c>
      <c r="P292" s="10">
        <f t="shared" si="51"/>
        <v>40</v>
      </c>
      <c r="Q292" s="10">
        <f t="shared" si="52"/>
        <v>66</v>
      </c>
      <c r="R292" s="10">
        <f t="shared" si="53"/>
        <v>92</v>
      </c>
      <c r="S292" s="10">
        <f t="shared" si="54"/>
        <v>118</v>
      </c>
      <c r="T292" s="10">
        <f t="shared" si="55"/>
        <v>145</v>
      </c>
      <c r="U292" s="10">
        <f t="shared" si="56"/>
        <v>172</v>
      </c>
      <c r="V292" s="10">
        <f t="shared" si="57"/>
        <v>200</v>
      </c>
      <c r="W292" s="10">
        <f t="shared" si="58"/>
        <v>229</v>
      </c>
      <c r="X292" s="10">
        <f t="shared" si="59"/>
        <v>0</v>
      </c>
      <c r="Y292" s="10">
        <f t="shared" si="60"/>
        <v>0</v>
      </c>
    </row>
    <row r="293" spans="1:25" x14ac:dyDescent="0.2">
      <c r="A293" s="1" t="s">
        <v>302</v>
      </c>
      <c r="B293" s="1">
        <v>3</v>
      </c>
      <c r="C293" s="1">
        <v>51</v>
      </c>
      <c r="D293" s="1">
        <v>81</v>
      </c>
      <c r="E293" s="1">
        <v>110</v>
      </c>
      <c r="F293" s="1">
        <v>139</v>
      </c>
      <c r="G293" s="1">
        <v>167</v>
      </c>
      <c r="H293" s="1">
        <v>196</v>
      </c>
      <c r="I293" s="1">
        <v>225</v>
      </c>
      <c r="J293" s="1">
        <v>255</v>
      </c>
      <c r="K293" s="1">
        <v>0</v>
      </c>
      <c r="L293" s="1">
        <v>0</v>
      </c>
      <c r="N293" s="1" t="str">
        <f t="shared" si="49"/>
        <v>8030K33-83-10</v>
      </c>
      <c r="O293" s="10">
        <f t="shared" si="50"/>
        <v>3</v>
      </c>
      <c r="P293" s="10">
        <f t="shared" si="51"/>
        <v>51</v>
      </c>
      <c r="Q293" s="10">
        <f t="shared" si="52"/>
        <v>81</v>
      </c>
      <c r="R293" s="10">
        <f t="shared" si="53"/>
        <v>110</v>
      </c>
      <c r="S293" s="10">
        <f t="shared" si="54"/>
        <v>139</v>
      </c>
      <c r="T293" s="10">
        <f t="shared" si="55"/>
        <v>167</v>
      </c>
      <c r="U293" s="10">
        <f t="shared" si="56"/>
        <v>196</v>
      </c>
      <c r="V293" s="10">
        <f t="shared" si="57"/>
        <v>225</v>
      </c>
      <c r="W293" s="10">
        <f t="shared" si="58"/>
        <v>255</v>
      </c>
      <c r="X293" s="10">
        <f t="shared" si="59"/>
        <v>0</v>
      </c>
      <c r="Y293" s="10">
        <f t="shared" si="60"/>
        <v>0</v>
      </c>
    </row>
    <row r="294" spans="1:25" x14ac:dyDescent="0.2">
      <c r="A294" s="1" t="s">
        <v>303</v>
      </c>
      <c r="B294" s="1">
        <v>1</v>
      </c>
      <c r="C294" s="1">
        <v>32</v>
      </c>
      <c r="D294" s="1">
        <v>60</v>
      </c>
      <c r="E294" s="1">
        <v>90</v>
      </c>
      <c r="F294" s="1">
        <v>122</v>
      </c>
      <c r="G294" s="1">
        <v>157</v>
      </c>
      <c r="H294" s="1">
        <v>194</v>
      </c>
      <c r="I294" s="1">
        <v>233</v>
      </c>
      <c r="J294" s="1">
        <v>274</v>
      </c>
      <c r="K294" s="1">
        <v>0</v>
      </c>
      <c r="L294" s="1">
        <v>0</v>
      </c>
      <c r="N294" s="1" t="str">
        <f t="shared" si="49"/>
        <v>8030K42-92-10</v>
      </c>
      <c r="O294" s="10">
        <f t="shared" si="50"/>
        <v>1</v>
      </c>
      <c r="P294" s="10">
        <f t="shared" si="51"/>
        <v>32</v>
      </c>
      <c r="Q294" s="10">
        <f t="shared" si="52"/>
        <v>60</v>
      </c>
      <c r="R294" s="10">
        <f t="shared" si="53"/>
        <v>90</v>
      </c>
      <c r="S294" s="10">
        <f t="shared" si="54"/>
        <v>122</v>
      </c>
      <c r="T294" s="10">
        <f t="shared" si="55"/>
        <v>157</v>
      </c>
      <c r="U294" s="10">
        <f t="shared" si="56"/>
        <v>194</v>
      </c>
      <c r="V294" s="10">
        <f t="shared" si="57"/>
        <v>233</v>
      </c>
      <c r="W294" s="10">
        <f t="shared" si="58"/>
        <v>274</v>
      </c>
      <c r="X294" s="10">
        <f t="shared" si="59"/>
        <v>0</v>
      </c>
      <c r="Y294" s="10">
        <f t="shared" si="60"/>
        <v>0</v>
      </c>
    </row>
    <row r="295" spans="1:25" x14ac:dyDescent="0.2">
      <c r="A295" s="1" t="s">
        <v>304</v>
      </c>
      <c r="B295" s="1">
        <v>0</v>
      </c>
      <c r="C295" s="1">
        <v>25</v>
      </c>
      <c r="D295" s="1">
        <v>52</v>
      </c>
      <c r="E295" s="1">
        <v>83</v>
      </c>
      <c r="F295" s="1">
        <v>118</v>
      </c>
      <c r="G295" s="1">
        <v>159</v>
      </c>
      <c r="H295" s="1">
        <v>203</v>
      </c>
      <c r="I295" s="1">
        <v>252</v>
      </c>
      <c r="J295" s="1">
        <v>306</v>
      </c>
      <c r="K295" s="1">
        <v>0</v>
      </c>
      <c r="L295" s="1">
        <v>0</v>
      </c>
      <c r="N295" s="1" t="str">
        <f t="shared" si="49"/>
        <v>8030K48-98-10</v>
      </c>
      <c r="O295" s="10">
        <f t="shared" si="50"/>
        <v>0</v>
      </c>
      <c r="P295" s="10">
        <f t="shared" si="51"/>
        <v>25</v>
      </c>
      <c r="Q295" s="10">
        <f t="shared" si="52"/>
        <v>52</v>
      </c>
      <c r="R295" s="10">
        <f t="shared" si="53"/>
        <v>83</v>
      </c>
      <c r="S295" s="10">
        <f t="shared" si="54"/>
        <v>118</v>
      </c>
      <c r="T295" s="10">
        <f t="shared" si="55"/>
        <v>159</v>
      </c>
      <c r="U295" s="10">
        <f t="shared" si="56"/>
        <v>203</v>
      </c>
      <c r="V295" s="10">
        <f t="shared" si="57"/>
        <v>252</v>
      </c>
      <c r="W295" s="10">
        <f t="shared" si="58"/>
        <v>306</v>
      </c>
      <c r="X295" s="10">
        <f t="shared" si="59"/>
        <v>0</v>
      </c>
      <c r="Y295" s="10">
        <f t="shared" si="60"/>
        <v>0</v>
      </c>
    </row>
    <row r="296" spans="1:25" x14ac:dyDescent="0.2">
      <c r="A296" s="1" t="s">
        <v>305</v>
      </c>
      <c r="B296" s="1">
        <v>1</v>
      </c>
      <c r="C296" s="1">
        <v>33</v>
      </c>
      <c r="D296" s="1">
        <v>64</v>
      </c>
      <c r="E296" s="1">
        <v>100</v>
      </c>
      <c r="F296" s="1">
        <v>139</v>
      </c>
      <c r="G296" s="1">
        <v>182</v>
      </c>
      <c r="H296" s="1">
        <v>230</v>
      </c>
      <c r="I296" s="1">
        <v>281</v>
      </c>
      <c r="J296" s="1">
        <v>336</v>
      </c>
      <c r="K296" s="1">
        <v>0</v>
      </c>
      <c r="L296" s="1">
        <v>0</v>
      </c>
      <c r="N296" s="1" t="str">
        <f t="shared" si="49"/>
        <v>8030K60-110-10</v>
      </c>
      <c r="O296" s="10">
        <f t="shared" si="50"/>
        <v>1</v>
      </c>
      <c r="P296" s="10">
        <f t="shared" si="51"/>
        <v>33</v>
      </c>
      <c r="Q296" s="10">
        <f t="shared" si="52"/>
        <v>64</v>
      </c>
      <c r="R296" s="10">
        <f t="shared" si="53"/>
        <v>100</v>
      </c>
      <c r="S296" s="10">
        <f t="shared" si="54"/>
        <v>139</v>
      </c>
      <c r="T296" s="10">
        <f t="shared" si="55"/>
        <v>182</v>
      </c>
      <c r="U296" s="10">
        <f t="shared" si="56"/>
        <v>230</v>
      </c>
      <c r="V296" s="10">
        <f t="shared" si="57"/>
        <v>281</v>
      </c>
      <c r="W296" s="10">
        <f t="shared" si="58"/>
        <v>336</v>
      </c>
      <c r="X296" s="10">
        <f t="shared" si="59"/>
        <v>0</v>
      </c>
      <c r="Y296" s="10">
        <f t="shared" si="60"/>
        <v>0</v>
      </c>
    </row>
    <row r="297" spans="1:25" x14ac:dyDescent="0.2">
      <c r="A297" s="1" t="s">
        <v>306</v>
      </c>
      <c r="B297" s="1">
        <v>1</v>
      </c>
      <c r="C297" s="1">
        <v>39</v>
      </c>
      <c r="D297" s="1">
        <v>74</v>
      </c>
      <c r="E297" s="1">
        <v>112</v>
      </c>
      <c r="F297" s="1">
        <v>154</v>
      </c>
      <c r="G297" s="1">
        <v>199</v>
      </c>
      <c r="H297" s="1">
        <v>248</v>
      </c>
      <c r="I297" s="1">
        <v>300</v>
      </c>
      <c r="J297" s="1">
        <v>356</v>
      </c>
      <c r="K297" s="1">
        <v>0</v>
      </c>
      <c r="L297" s="1">
        <v>0</v>
      </c>
      <c r="N297" s="1" t="str">
        <f t="shared" si="49"/>
        <v>8030K60-123-12</v>
      </c>
      <c r="O297" s="10">
        <f t="shared" si="50"/>
        <v>1</v>
      </c>
      <c r="P297" s="10">
        <f t="shared" si="51"/>
        <v>39</v>
      </c>
      <c r="Q297" s="10">
        <f t="shared" si="52"/>
        <v>74</v>
      </c>
      <c r="R297" s="10">
        <f t="shared" si="53"/>
        <v>112</v>
      </c>
      <c r="S297" s="10">
        <f t="shared" si="54"/>
        <v>154</v>
      </c>
      <c r="T297" s="10">
        <f t="shared" si="55"/>
        <v>199</v>
      </c>
      <c r="U297" s="10">
        <f t="shared" si="56"/>
        <v>248</v>
      </c>
      <c r="V297" s="10">
        <f t="shared" si="57"/>
        <v>300</v>
      </c>
      <c r="W297" s="10">
        <f t="shared" si="58"/>
        <v>356</v>
      </c>
      <c r="X297" s="10">
        <f t="shared" si="59"/>
        <v>0</v>
      </c>
      <c r="Y297" s="10">
        <f t="shared" si="60"/>
        <v>0</v>
      </c>
    </row>
    <row r="298" spans="1:25" x14ac:dyDescent="0.2">
      <c r="A298" s="1" t="s">
        <v>307</v>
      </c>
      <c r="B298" s="1">
        <v>1</v>
      </c>
      <c r="C298" s="1">
        <v>51</v>
      </c>
      <c r="D298" s="1">
        <v>93</v>
      </c>
      <c r="E298" s="1">
        <v>138</v>
      </c>
      <c r="F298" s="1">
        <v>185</v>
      </c>
      <c r="G298" s="1">
        <v>235</v>
      </c>
      <c r="H298" s="1">
        <v>289</v>
      </c>
      <c r="I298" s="1">
        <v>345</v>
      </c>
      <c r="J298" s="1">
        <v>404</v>
      </c>
      <c r="K298" s="1">
        <v>0</v>
      </c>
      <c r="L298" s="1">
        <v>0</v>
      </c>
      <c r="N298" s="1" t="str">
        <f t="shared" si="49"/>
        <v>8030K76-139-12</v>
      </c>
      <c r="O298" s="10">
        <f t="shared" si="50"/>
        <v>1</v>
      </c>
      <c r="P298" s="10">
        <f t="shared" si="51"/>
        <v>51</v>
      </c>
      <c r="Q298" s="10">
        <f t="shared" si="52"/>
        <v>93</v>
      </c>
      <c r="R298" s="10">
        <f t="shared" si="53"/>
        <v>138</v>
      </c>
      <c r="S298" s="10">
        <f t="shared" si="54"/>
        <v>185</v>
      </c>
      <c r="T298" s="10">
        <f t="shared" si="55"/>
        <v>235</v>
      </c>
      <c r="U298" s="10">
        <f t="shared" si="56"/>
        <v>289</v>
      </c>
      <c r="V298" s="10">
        <f t="shared" si="57"/>
        <v>345</v>
      </c>
      <c r="W298" s="10">
        <f t="shared" si="58"/>
        <v>404</v>
      </c>
      <c r="X298" s="10">
        <f t="shared" si="59"/>
        <v>0</v>
      </c>
      <c r="Y298" s="10">
        <f t="shared" si="60"/>
        <v>0</v>
      </c>
    </row>
    <row r="299" spans="1:25" x14ac:dyDescent="0.2">
      <c r="A299" s="1" t="s">
        <v>308</v>
      </c>
      <c r="B299" s="1">
        <v>4</v>
      </c>
      <c r="C299" s="1">
        <v>81</v>
      </c>
      <c r="D299" s="1">
        <v>136</v>
      </c>
      <c r="E299" s="1">
        <v>190</v>
      </c>
      <c r="F299" s="1">
        <v>246</v>
      </c>
      <c r="G299" s="1">
        <v>303</v>
      </c>
      <c r="H299" s="1">
        <v>361</v>
      </c>
      <c r="I299" s="1">
        <v>421</v>
      </c>
      <c r="J299" s="1">
        <v>483</v>
      </c>
      <c r="K299" s="1">
        <v>0</v>
      </c>
      <c r="L299" s="1">
        <v>0</v>
      </c>
      <c r="N299" s="1" t="str">
        <f t="shared" si="49"/>
        <v>8030K101-164-12</v>
      </c>
      <c r="O299" s="10">
        <f t="shared" si="50"/>
        <v>4</v>
      </c>
      <c r="P299" s="10">
        <f t="shared" si="51"/>
        <v>81</v>
      </c>
      <c r="Q299" s="10">
        <f t="shared" si="52"/>
        <v>136</v>
      </c>
      <c r="R299" s="10">
        <f t="shared" si="53"/>
        <v>190</v>
      </c>
      <c r="S299" s="10">
        <f t="shared" si="54"/>
        <v>246</v>
      </c>
      <c r="T299" s="10">
        <f t="shared" si="55"/>
        <v>303</v>
      </c>
      <c r="U299" s="10">
        <f t="shared" si="56"/>
        <v>361</v>
      </c>
      <c r="V299" s="10">
        <f t="shared" si="57"/>
        <v>421</v>
      </c>
      <c r="W299" s="10">
        <f t="shared" si="58"/>
        <v>483</v>
      </c>
      <c r="X299" s="10">
        <f t="shared" si="59"/>
        <v>0</v>
      </c>
      <c r="Y299" s="10">
        <f t="shared" si="60"/>
        <v>0</v>
      </c>
    </row>
    <row r="300" spans="1:25" x14ac:dyDescent="0.2">
      <c r="A300" s="1" t="s">
        <v>309</v>
      </c>
      <c r="B300" s="1">
        <v>2</v>
      </c>
      <c r="C300" s="1">
        <v>37</v>
      </c>
      <c r="D300" s="1">
        <v>63</v>
      </c>
      <c r="E300" s="1">
        <v>88</v>
      </c>
      <c r="F300" s="1">
        <v>113</v>
      </c>
      <c r="G300" s="1">
        <v>140</v>
      </c>
      <c r="H300" s="1">
        <v>167</v>
      </c>
      <c r="I300" s="1">
        <v>194</v>
      </c>
      <c r="J300" s="1">
        <v>0</v>
      </c>
      <c r="K300" s="1">
        <v>0</v>
      </c>
      <c r="L300" s="1">
        <v>0</v>
      </c>
      <c r="N300" s="1" t="str">
        <f t="shared" si="49"/>
        <v>7530K33-73-08</v>
      </c>
      <c r="O300" s="10">
        <f t="shared" si="50"/>
        <v>2</v>
      </c>
      <c r="P300" s="10">
        <f t="shared" si="51"/>
        <v>37</v>
      </c>
      <c r="Q300" s="10">
        <f t="shared" si="52"/>
        <v>63</v>
      </c>
      <c r="R300" s="10">
        <f t="shared" si="53"/>
        <v>88</v>
      </c>
      <c r="S300" s="10">
        <f t="shared" si="54"/>
        <v>113</v>
      </c>
      <c r="T300" s="10">
        <f t="shared" si="55"/>
        <v>140</v>
      </c>
      <c r="U300" s="10">
        <f t="shared" si="56"/>
        <v>167</v>
      </c>
      <c r="V300" s="10">
        <f t="shared" si="57"/>
        <v>194</v>
      </c>
      <c r="W300" s="10">
        <f t="shared" si="58"/>
        <v>0</v>
      </c>
      <c r="X300" s="10">
        <f t="shared" si="59"/>
        <v>0</v>
      </c>
      <c r="Y300" s="10">
        <f t="shared" si="60"/>
        <v>0</v>
      </c>
    </row>
    <row r="301" spans="1:25" x14ac:dyDescent="0.2">
      <c r="A301" s="1" t="s">
        <v>310</v>
      </c>
      <c r="B301" s="1">
        <v>3</v>
      </c>
      <c r="C301" s="1">
        <v>47</v>
      </c>
      <c r="D301" s="1">
        <v>76</v>
      </c>
      <c r="E301" s="1">
        <v>104</v>
      </c>
      <c r="F301" s="1">
        <v>132</v>
      </c>
      <c r="G301" s="1">
        <v>160</v>
      </c>
      <c r="H301" s="1">
        <v>188</v>
      </c>
      <c r="I301" s="1">
        <v>216</v>
      </c>
      <c r="J301" s="1">
        <v>0</v>
      </c>
      <c r="K301" s="1">
        <v>0</v>
      </c>
      <c r="L301" s="1">
        <v>0</v>
      </c>
      <c r="N301" s="1" t="str">
        <f t="shared" si="49"/>
        <v>7530K33-83-10</v>
      </c>
      <c r="O301" s="10">
        <f t="shared" si="50"/>
        <v>3</v>
      </c>
      <c r="P301" s="10">
        <f t="shared" si="51"/>
        <v>47</v>
      </c>
      <c r="Q301" s="10">
        <f t="shared" si="52"/>
        <v>76</v>
      </c>
      <c r="R301" s="10">
        <f t="shared" si="53"/>
        <v>104</v>
      </c>
      <c r="S301" s="10">
        <f t="shared" si="54"/>
        <v>132</v>
      </c>
      <c r="T301" s="10">
        <f t="shared" si="55"/>
        <v>160</v>
      </c>
      <c r="U301" s="10">
        <f t="shared" si="56"/>
        <v>188</v>
      </c>
      <c r="V301" s="10">
        <f t="shared" si="57"/>
        <v>216</v>
      </c>
      <c r="W301" s="10">
        <f t="shared" si="58"/>
        <v>0</v>
      </c>
      <c r="X301" s="10">
        <f t="shared" si="59"/>
        <v>0</v>
      </c>
      <c r="Y301" s="10">
        <f t="shared" si="60"/>
        <v>0</v>
      </c>
    </row>
    <row r="302" spans="1:25" x14ac:dyDescent="0.2">
      <c r="A302" s="1" t="s">
        <v>311</v>
      </c>
      <c r="B302" s="1">
        <v>1</v>
      </c>
      <c r="C302" s="1">
        <v>31</v>
      </c>
      <c r="D302" s="1">
        <v>58</v>
      </c>
      <c r="E302" s="1">
        <v>88</v>
      </c>
      <c r="F302" s="1">
        <v>120</v>
      </c>
      <c r="G302" s="1">
        <v>155</v>
      </c>
      <c r="H302" s="1">
        <v>192</v>
      </c>
      <c r="I302" s="1">
        <v>232</v>
      </c>
      <c r="J302" s="1">
        <v>0</v>
      </c>
      <c r="K302" s="1">
        <v>0</v>
      </c>
      <c r="L302" s="1">
        <v>0</v>
      </c>
      <c r="N302" s="1" t="str">
        <f t="shared" si="49"/>
        <v>7530K42-92-10</v>
      </c>
      <c r="O302" s="10">
        <f t="shared" si="50"/>
        <v>1</v>
      </c>
      <c r="P302" s="10">
        <f t="shared" si="51"/>
        <v>31</v>
      </c>
      <c r="Q302" s="10">
        <f t="shared" si="52"/>
        <v>58</v>
      </c>
      <c r="R302" s="10">
        <f t="shared" si="53"/>
        <v>88</v>
      </c>
      <c r="S302" s="10">
        <f t="shared" si="54"/>
        <v>120</v>
      </c>
      <c r="T302" s="10">
        <f t="shared" si="55"/>
        <v>155</v>
      </c>
      <c r="U302" s="10">
        <f t="shared" si="56"/>
        <v>192</v>
      </c>
      <c r="V302" s="10">
        <f t="shared" si="57"/>
        <v>232</v>
      </c>
      <c r="W302" s="10">
        <f t="shared" si="58"/>
        <v>0</v>
      </c>
      <c r="X302" s="10">
        <f t="shared" si="59"/>
        <v>0</v>
      </c>
      <c r="Y302" s="10">
        <f t="shared" si="60"/>
        <v>0</v>
      </c>
    </row>
    <row r="303" spans="1:25" x14ac:dyDescent="0.2">
      <c r="A303" s="1" t="s">
        <v>312</v>
      </c>
      <c r="B303" s="1">
        <v>0</v>
      </c>
      <c r="C303" s="1">
        <v>24</v>
      </c>
      <c r="D303" s="1">
        <v>51</v>
      </c>
      <c r="E303" s="1">
        <v>82</v>
      </c>
      <c r="F303" s="1">
        <v>118</v>
      </c>
      <c r="G303" s="1">
        <v>160</v>
      </c>
      <c r="H303" s="1">
        <v>205</v>
      </c>
      <c r="I303" s="1">
        <v>256</v>
      </c>
      <c r="J303" s="1">
        <v>0</v>
      </c>
      <c r="K303" s="1">
        <v>0</v>
      </c>
      <c r="L303" s="1">
        <v>0</v>
      </c>
      <c r="N303" s="1" t="str">
        <f t="shared" si="49"/>
        <v>7530K48-98-10</v>
      </c>
      <c r="O303" s="10">
        <f t="shared" si="50"/>
        <v>0</v>
      </c>
      <c r="P303" s="10">
        <f t="shared" si="51"/>
        <v>24</v>
      </c>
      <c r="Q303" s="10">
        <f t="shared" si="52"/>
        <v>51</v>
      </c>
      <c r="R303" s="10">
        <f t="shared" si="53"/>
        <v>82</v>
      </c>
      <c r="S303" s="10">
        <f t="shared" si="54"/>
        <v>118</v>
      </c>
      <c r="T303" s="10">
        <f t="shared" si="55"/>
        <v>160</v>
      </c>
      <c r="U303" s="10">
        <f t="shared" si="56"/>
        <v>205</v>
      </c>
      <c r="V303" s="10">
        <f t="shared" si="57"/>
        <v>256</v>
      </c>
      <c r="W303" s="10">
        <f t="shared" si="58"/>
        <v>0</v>
      </c>
      <c r="X303" s="10">
        <f t="shared" si="59"/>
        <v>0</v>
      </c>
      <c r="Y303" s="10">
        <f t="shared" si="60"/>
        <v>0</v>
      </c>
    </row>
    <row r="304" spans="1:25" x14ac:dyDescent="0.2">
      <c r="A304" s="1" t="s">
        <v>313</v>
      </c>
      <c r="B304" s="1">
        <v>1</v>
      </c>
      <c r="C304" s="1">
        <v>31</v>
      </c>
      <c r="D304" s="1">
        <v>62</v>
      </c>
      <c r="E304" s="1">
        <v>98</v>
      </c>
      <c r="F304" s="1">
        <v>138</v>
      </c>
      <c r="G304" s="1">
        <v>182</v>
      </c>
      <c r="H304" s="1">
        <v>230</v>
      </c>
      <c r="I304" s="1">
        <v>282</v>
      </c>
      <c r="J304" s="1">
        <v>0</v>
      </c>
      <c r="K304" s="1">
        <v>0</v>
      </c>
      <c r="L304" s="1">
        <v>0</v>
      </c>
      <c r="N304" s="1" t="str">
        <f t="shared" si="49"/>
        <v>7530K60-110-10</v>
      </c>
      <c r="O304" s="10">
        <f t="shared" si="50"/>
        <v>1</v>
      </c>
      <c r="P304" s="10">
        <f t="shared" si="51"/>
        <v>31</v>
      </c>
      <c r="Q304" s="10">
        <f t="shared" si="52"/>
        <v>62</v>
      </c>
      <c r="R304" s="10">
        <f t="shared" si="53"/>
        <v>98</v>
      </c>
      <c r="S304" s="10">
        <f t="shared" si="54"/>
        <v>138</v>
      </c>
      <c r="T304" s="10">
        <f t="shared" si="55"/>
        <v>182</v>
      </c>
      <c r="U304" s="10">
        <f t="shared" si="56"/>
        <v>230</v>
      </c>
      <c r="V304" s="10">
        <f t="shared" si="57"/>
        <v>282</v>
      </c>
      <c r="W304" s="10">
        <f t="shared" si="58"/>
        <v>0</v>
      </c>
      <c r="X304" s="10">
        <f t="shared" si="59"/>
        <v>0</v>
      </c>
      <c r="Y304" s="10">
        <f t="shared" si="60"/>
        <v>0</v>
      </c>
    </row>
    <row r="305" spans="1:25" x14ac:dyDescent="0.2">
      <c r="A305" s="1" t="s">
        <v>314</v>
      </c>
      <c r="B305" s="1">
        <v>1</v>
      </c>
      <c r="C305" s="1">
        <v>37</v>
      </c>
      <c r="D305" s="1">
        <v>71</v>
      </c>
      <c r="E305" s="1">
        <v>110</v>
      </c>
      <c r="F305" s="1">
        <v>151</v>
      </c>
      <c r="G305" s="1">
        <v>197</v>
      </c>
      <c r="H305" s="1">
        <v>246</v>
      </c>
      <c r="I305" s="1">
        <v>299</v>
      </c>
      <c r="J305" s="1">
        <v>0</v>
      </c>
      <c r="K305" s="1">
        <v>0</v>
      </c>
      <c r="L305" s="1">
        <v>0</v>
      </c>
      <c r="N305" s="1" t="str">
        <f t="shared" si="49"/>
        <v>7530K60-123-12</v>
      </c>
      <c r="O305" s="10">
        <f t="shared" si="50"/>
        <v>1</v>
      </c>
      <c r="P305" s="10">
        <f t="shared" si="51"/>
        <v>37</v>
      </c>
      <c r="Q305" s="10">
        <f t="shared" si="52"/>
        <v>71</v>
      </c>
      <c r="R305" s="10">
        <f t="shared" si="53"/>
        <v>110</v>
      </c>
      <c r="S305" s="10">
        <f t="shared" si="54"/>
        <v>151</v>
      </c>
      <c r="T305" s="10">
        <f t="shared" si="55"/>
        <v>197</v>
      </c>
      <c r="U305" s="10">
        <f t="shared" si="56"/>
        <v>246</v>
      </c>
      <c r="V305" s="10">
        <f t="shared" si="57"/>
        <v>299</v>
      </c>
      <c r="W305" s="10">
        <f t="shared" si="58"/>
        <v>0</v>
      </c>
      <c r="X305" s="10">
        <f t="shared" si="59"/>
        <v>0</v>
      </c>
      <c r="Y305" s="10">
        <f t="shared" si="60"/>
        <v>0</v>
      </c>
    </row>
    <row r="306" spans="1:25" x14ac:dyDescent="0.2">
      <c r="A306" s="1" t="s">
        <v>315</v>
      </c>
      <c r="B306" s="1">
        <v>1</v>
      </c>
      <c r="C306" s="1">
        <v>48</v>
      </c>
      <c r="D306" s="1">
        <v>89</v>
      </c>
      <c r="E306" s="1">
        <v>133</v>
      </c>
      <c r="F306" s="1">
        <v>180</v>
      </c>
      <c r="G306" s="1">
        <v>230</v>
      </c>
      <c r="H306" s="1">
        <v>283</v>
      </c>
      <c r="I306" s="1">
        <v>340</v>
      </c>
      <c r="J306" s="1">
        <v>0</v>
      </c>
      <c r="K306" s="1">
        <v>0</v>
      </c>
      <c r="L306" s="1">
        <v>0</v>
      </c>
      <c r="N306" s="1" t="str">
        <f t="shared" si="49"/>
        <v>7530K76-139-12</v>
      </c>
      <c r="O306" s="10">
        <f t="shared" si="50"/>
        <v>1</v>
      </c>
      <c r="P306" s="10">
        <f t="shared" si="51"/>
        <v>48</v>
      </c>
      <c r="Q306" s="10">
        <f t="shared" si="52"/>
        <v>89</v>
      </c>
      <c r="R306" s="10">
        <f t="shared" si="53"/>
        <v>133</v>
      </c>
      <c r="S306" s="10">
        <f t="shared" si="54"/>
        <v>180</v>
      </c>
      <c r="T306" s="10">
        <f t="shared" si="55"/>
        <v>230</v>
      </c>
      <c r="U306" s="10">
        <f t="shared" si="56"/>
        <v>283</v>
      </c>
      <c r="V306" s="10">
        <f t="shared" si="57"/>
        <v>340</v>
      </c>
      <c r="W306" s="10">
        <f t="shared" si="58"/>
        <v>0</v>
      </c>
      <c r="X306" s="10">
        <f t="shared" si="59"/>
        <v>0</v>
      </c>
      <c r="Y306" s="10">
        <f t="shared" si="60"/>
        <v>0</v>
      </c>
    </row>
    <row r="307" spans="1:25" x14ac:dyDescent="0.2">
      <c r="A307" s="1" t="s">
        <v>316</v>
      </c>
      <c r="B307" s="1">
        <v>3</v>
      </c>
      <c r="C307" s="1">
        <v>75</v>
      </c>
      <c r="D307" s="1">
        <v>128</v>
      </c>
      <c r="E307" s="1">
        <v>180</v>
      </c>
      <c r="F307" s="1">
        <v>234</v>
      </c>
      <c r="G307" s="1">
        <v>290</v>
      </c>
      <c r="H307" s="1">
        <v>347</v>
      </c>
      <c r="I307" s="1">
        <v>405</v>
      </c>
      <c r="J307" s="1">
        <v>0</v>
      </c>
      <c r="K307" s="1">
        <v>0</v>
      </c>
      <c r="L307" s="1">
        <v>0</v>
      </c>
      <c r="N307" s="1" t="str">
        <f t="shared" si="49"/>
        <v>7530K101-164-12</v>
      </c>
      <c r="O307" s="10">
        <f t="shared" si="50"/>
        <v>3</v>
      </c>
      <c r="P307" s="10">
        <f t="shared" si="51"/>
        <v>75</v>
      </c>
      <c r="Q307" s="10">
        <f t="shared" si="52"/>
        <v>128</v>
      </c>
      <c r="R307" s="10">
        <f t="shared" si="53"/>
        <v>180</v>
      </c>
      <c r="S307" s="10">
        <f t="shared" si="54"/>
        <v>234</v>
      </c>
      <c r="T307" s="10">
        <f t="shared" si="55"/>
        <v>290</v>
      </c>
      <c r="U307" s="10">
        <f t="shared" si="56"/>
        <v>347</v>
      </c>
      <c r="V307" s="10">
        <f t="shared" si="57"/>
        <v>405</v>
      </c>
      <c r="W307" s="10">
        <f t="shared" si="58"/>
        <v>0</v>
      </c>
      <c r="X307" s="10">
        <f t="shared" si="59"/>
        <v>0</v>
      </c>
      <c r="Y307" s="10">
        <f t="shared" si="60"/>
        <v>0</v>
      </c>
    </row>
    <row r="308" spans="1:25" x14ac:dyDescent="0.2">
      <c r="A308" s="1" t="s">
        <v>317</v>
      </c>
      <c r="B308" s="1">
        <v>1</v>
      </c>
      <c r="C308" s="1">
        <v>35</v>
      </c>
      <c r="D308" s="1">
        <v>59</v>
      </c>
      <c r="E308" s="1">
        <v>83</v>
      </c>
      <c r="F308" s="1">
        <v>108</v>
      </c>
      <c r="G308" s="1">
        <v>134</v>
      </c>
      <c r="H308" s="1">
        <v>161</v>
      </c>
      <c r="I308" s="1">
        <v>0</v>
      </c>
      <c r="J308" s="1">
        <v>0</v>
      </c>
      <c r="K308" s="1">
        <v>0</v>
      </c>
      <c r="L308" s="1">
        <v>0</v>
      </c>
      <c r="N308" s="1" t="str">
        <f t="shared" si="49"/>
        <v>7030K33-73-08</v>
      </c>
      <c r="O308" s="10">
        <f t="shared" si="50"/>
        <v>1</v>
      </c>
      <c r="P308" s="10">
        <f t="shared" si="51"/>
        <v>35</v>
      </c>
      <c r="Q308" s="10">
        <f t="shared" si="52"/>
        <v>59</v>
      </c>
      <c r="R308" s="10">
        <f t="shared" si="53"/>
        <v>83</v>
      </c>
      <c r="S308" s="10">
        <f t="shared" si="54"/>
        <v>108</v>
      </c>
      <c r="T308" s="10">
        <f t="shared" si="55"/>
        <v>134</v>
      </c>
      <c r="U308" s="10">
        <f t="shared" si="56"/>
        <v>161</v>
      </c>
      <c r="V308" s="10">
        <f t="shared" si="57"/>
        <v>0</v>
      </c>
      <c r="W308" s="10">
        <f t="shared" si="58"/>
        <v>0</v>
      </c>
      <c r="X308" s="10">
        <f t="shared" si="59"/>
        <v>0</v>
      </c>
      <c r="Y308" s="10">
        <f t="shared" si="60"/>
        <v>0</v>
      </c>
    </row>
    <row r="309" spans="1:25" x14ac:dyDescent="0.2">
      <c r="A309" s="1" t="s">
        <v>318</v>
      </c>
      <c r="B309" s="1">
        <v>2</v>
      </c>
      <c r="C309" s="1">
        <v>44</v>
      </c>
      <c r="D309" s="1">
        <v>72</v>
      </c>
      <c r="E309" s="1">
        <v>98</v>
      </c>
      <c r="F309" s="1">
        <v>125</v>
      </c>
      <c r="G309" s="1">
        <v>152</v>
      </c>
      <c r="H309" s="1">
        <v>179</v>
      </c>
      <c r="I309" s="1">
        <v>0</v>
      </c>
      <c r="J309" s="1">
        <v>0</v>
      </c>
      <c r="K309" s="1">
        <v>0</v>
      </c>
      <c r="L309" s="1">
        <v>0</v>
      </c>
      <c r="N309" s="1" t="str">
        <f t="shared" si="49"/>
        <v>7030K33-83-10</v>
      </c>
      <c r="O309" s="10">
        <f t="shared" si="50"/>
        <v>2</v>
      </c>
      <c r="P309" s="10">
        <f t="shared" si="51"/>
        <v>44</v>
      </c>
      <c r="Q309" s="10">
        <f t="shared" si="52"/>
        <v>72</v>
      </c>
      <c r="R309" s="10">
        <f t="shared" si="53"/>
        <v>98</v>
      </c>
      <c r="S309" s="10">
        <f t="shared" si="54"/>
        <v>125</v>
      </c>
      <c r="T309" s="10">
        <f t="shared" si="55"/>
        <v>152</v>
      </c>
      <c r="U309" s="10">
        <f t="shared" si="56"/>
        <v>179</v>
      </c>
      <c r="V309" s="10">
        <f t="shared" si="57"/>
        <v>0</v>
      </c>
      <c r="W309" s="10">
        <f t="shared" si="58"/>
        <v>0</v>
      </c>
      <c r="X309" s="10">
        <f t="shared" si="59"/>
        <v>0</v>
      </c>
      <c r="Y309" s="10">
        <f t="shared" si="60"/>
        <v>0</v>
      </c>
    </row>
    <row r="310" spans="1:25" x14ac:dyDescent="0.2">
      <c r="A310" s="1" t="s">
        <v>319</v>
      </c>
      <c r="B310" s="1">
        <v>1</v>
      </c>
      <c r="C310" s="1">
        <v>29</v>
      </c>
      <c r="D310" s="1">
        <v>56</v>
      </c>
      <c r="E310" s="1">
        <v>86</v>
      </c>
      <c r="F310" s="1">
        <v>118</v>
      </c>
      <c r="G310" s="1">
        <v>153</v>
      </c>
      <c r="H310" s="1">
        <v>191</v>
      </c>
      <c r="I310" s="1">
        <v>0</v>
      </c>
      <c r="J310" s="1">
        <v>0</v>
      </c>
      <c r="K310" s="1">
        <v>0</v>
      </c>
      <c r="L310" s="1">
        <v>0</v>
      </c>
      <c r="N310" s="1" t="str">
        <f t="shared" si="49"/>
        <v>7030K42-92-10</v>
      </c>
      <c r="O310" s="10">
        <f t="shared" si="50"/>
        <v>1</v>
      </c>
      <c r="P310" s="10">
        <f t="shared" si="51"/>
        <v>29</v>
      </c>
      <c r="Q310" s="10">
        <f t="shared" si="52"/>
        <v>56</v>
      </c>
      <c r="R310" s="10">
        <f t="shared" si="53"/>
        <v>86</v>
      </c>
      <c r="S310" s="10">
        <f t="shared" si="54"/>
        <v>118</v>
      </c>
      <c r="T310" s="10">
        <f t="shared" si="55"/>
        <v>153</v>
      </c>
      <c r="U310" s="10">
        <f t="shared" si="56"/>
        <v>191</v>
      </c>
      <c r="V310" s="10">
        <f t="shared" si="57"/>
        <v>0</v>
      </c>
      <c r="W310" s="10">
        <f t="shared" si="58"/>
        <v>0</v>
      </c>
      <c r="X310" s="10">
        <f t="shared" si="59"/>
        <v>0</v>
      </c>
      <c r="Y310" s="10">
        <f t="shared" si="60"/>
        <v>0</v>
      </c>
    </row>
    <row r="311" spans="1:25" x14ac:dyDescent="0.2">
      <c r="A311" s="1" t="s">
        <v>320</v>
      </c>
      <c r="B311" s="1">
        <v>0</v>
      </c>
      <c r="C311" s="1">
        <v>23</v>
      </c>
      <c r="D311" s="1">
        <v>50</v>
      </c>
      <c r="E311" s="1">
        <v>82</v>
      </c>
      <c r="F311" s="1">
        <v>119</v>
      </c>
      <c r="G311" s="1">
        <v>161</v>
      </c>
      <c r="H311" s="1">
        <v>208</v>
      </c>
      <c r="I311" s="1">
        <v>0</v>
      </c>
      <c r="J311" s="1">
        <v>0</v>
      </c>
      <c r="K311" s="1">
        <v>0</v>
      </c>
      <c r="L311" s="1">
        <v>0</v>
      </c>
      <c r="N311" s="1" t="str">
        <f t="shared" si="49"/>
        <v>7030K48-98-10</v>
      </c>
      <c r="O311" s="10">
        <f t="shared" si="50"/>
        <v>0</v>
      </c>
      <c r="P311" s="10">
        <f t="shared" si="51"/>
        <v>23</v>
      </c>
      <c r="Q311" s="10">
        <f t="shared" si="52"/>
        <v>50</v>
      </c>
      <c r="R311" s="10">
        <f t="shared" si="53"/>
        <v>82</v>
      </c>
      <c r="S311" s="10">
        <f t="shared" si="54"/>
        <v>119</v>
      </c>
      <c r="T311" s="10">
        <f t="shared" si="55"/>
        <v>161</v>
      </c>
      <c r="U311" s="10">
        <f t="shared" si="56"/>
        <v>208</v>
      </c>
      <c r="V311" s="10">
        <f t="shared" si="57"/>
        <v>0</v>
      </c>
      <c r="W311" s="10">
        <f t="shared" si="58"/>
        <v>0</v>
      </c>
      <c r="X311" s="10">
        <f t="shared" si="59"/>
        <v>0</v>
      </c>
      <c r="Y311" s="10">
        <f t="shared" si="60"/>
        <v>0</v>
      </c>
    </row>
    <row r="312" spans="1:25" x14ac:dyDescent="0.2">
      <c r="A312" s="1" t="s">
        <v>321</v>
      </c>
      <c r="B312" s="1">
        <v>0</v>
      </c>
      <c r="C312" s="1">
        <v>30</v>
      </c>
      <c r="D312" s="1">
        <v>61</v>
      </c>
      <c r="E312" s="1">
        <v>96</v>
      </c>
      <c r="F312" s="1">
        <v>137</v>
      </c>
      <c r="G312" s="1">
        <v>181</v>
      </c>
      <c r="H312" s="1">
        <v>230</v>
      </c>
      <c r="I312" s="1">
        <v>0</v>
      </c>
      <c r="J312" s="1">
        <v>0</v>
      </c>
      <c r="K312" s="1">
        <v>0</v>
      </c>
      <c r="L312" s="1">
        <v>0</v>
      </c>
      <c r="N312" s="1" t="str">
        <f t="shared" si="49"/>
        <v>7030K60-110-10</v>
      </c>
      <c r="O312" s="10">
        <f t="shared" si="50"/>
        <v>0</v>
      </c>
      <c r="P312" s="10">
        <f t="shared" si="51"/>
        <v>30</v>
      </c>
      <c r="Q312" s="10">
        <f t="shared" si="52"/>
        <v>61</v>
      </c>
      <c r="R312" s="10">
        <f t="shared" si="53"/>
        <v>96</v>
      </c>
      <c r="S312" s="10">
        <f t="shared" si="54"/>
        <v>137</v>
      </c>
      <c r="T312" s="10">
        <f t="shared" si="55"/>
        <v>181</v>
      </c>
      <c r="U312" s="10">
        <f t="shared" si="56"/>
        <v>230</v>
      </c>
      <c r="V312" s="10">
        <f t="shared" si="57"/>
        <v>0</v>
      </c>
      <c r="W312" s="10">
        <f t="shared" si="58"/>
        <v>0</v>
      </c>
      <c r="X312" s="10">
        <f t="shared" si="59"/>
        <v>0</v>
      </c>
      <c r="Y312" s="10">
        <f t="shared" si="60"/>
        <v>0</v>
      </c>
    </row>
    <row r="313" spans="1:25" x14ac:dyDescent="0.2">
      <c r="A313" s="1" t="s">
        <v>322</v>
      </c>
      <c r="B313" s="1">
        <v>1</v>
      </c>
      <c r="C313" s="1">
        <v>35</v>
      </c>
      <c r="D313" s="1">
        <v>69</v>
      </c>
      <c r="E313" s="1">
        <v>107</v>
      </c>
      <c r="F313" s="1">
        <v>149</v>
      </c>
      <c r="G313" s="1">
        <v>195</v>
      </c>
      <c r="H313" s="1">
        <v>245</v>
      </c>
      <c r="I313" s="1">
        <v>0</v>
      </c>
      <c r="J313" s="1">
        <v>0</v>
      </c>
      <c r="K313" s="1">
        <v>0</v>
      </c>
      <c r="L313" s="1">
        <v>0</v>
      </c>
      <c r="N313" s="1" t="str">
        <f t="shared" si="49"/>
        <v>7030K60-123-12</v>
      </c>
      <c r="O313" s="10">
        <f t="shared" si="50"/>
        <v>1</v>
      </c>
      <c r="P313" s="10">
        <f t="shared" si="51"/>
        <v>35</v>
      </c>
      <c r="Q313" s="10">
        <f t="shared" si="52"/>
        <v>69</v>
      </c>
      <c r="R313" s="10">
        <f t="shared" si="53"/>
        <v>107</v>
      </c>
      <c r="S313" s="10">
        <f t="shared" si="54"/>
        <v>149</v>
      </c>
      <c r="T313" s="10">
        <f t="shared" si="55"/>
        <v>195</v>
      </c>
      <c r="U313" s="10">
        <f t="shared" si="56"/>
        <v>245</v>
      </c>
      <c r="V313" s="10">
        <f t="shared" si="57"/>
        <v>0</v>
      </c>
      <c r="W313" s="10">
        <f t="shared" si="58"/>
        <v>0</v>
      </c>
      <c r="X313" s="10">
        <f t="shared" si="59"/>
        <v>0</v>
      </c>
      <c r="Y313" s="10">
        <f t="shared" si="60"/>
        <v>0</v>
      </c>
    </row>
    <row r="314" spans="1:25" x14ac:dyDescent="0.2">
      <c r="A314" s="1" t="s">
        <v>323</v>
      </c>
      <c r="B314" s="1">
        <v>1</v>
      </c>
      <c r="C314" s="1">
        <v>46</v>
      </c>
      <c r="D314" s="1">
        <v>86</v>
      </c>
      <c r="E314" s="1">
        <v>129</v>
      </c>
      <c r="F314" s="1">
        <v>175</v>
      </c>
      <c r="G314" s="1">
        <v>225</v>
      </c>
      <c r="H314" s="1">
        <v>278</v>
      </c>
      <c r="I314" s="1">
        <v>0</v>
      </c>
      <c r="J314" s="1">
        <v>0</v>
      </c>
      <c r="K314" s="1">
        <v>0</v>
      </c>
      <c r="L314" s="1">
        <v>0</v>
      </c>
      <c r="N314" s="1" t="str">
        <f t="shared" si="49"/>
        <v>7030K76-139-12</v>
      </c>
      <c r="O314" s="10">
        <f t="shared" si="50"/>
        <v>1</v>
      </c>
      <c r="P314" s="10">
        <f t="shared" si="51"/>
        <v>46</v>
      </c>
      <c r="Q314" s="10">
        <f t="shared" si="52"/>
        <v>86</v>
      </c>
      <c r="R314" s="10">
        <f t="shared" si="53"/>
        <v>129</v>
      </c>
      <c r="S314" s="10">
        <f t="shared" si="54"/>
        <v>175</v>
      </c>
      <c r="T314" s="10">
        <f t="shared" si="55"/>
        <v>225</v>
      </c>
      <c r="U314" s="10">
        <f t="shared" si="56"/>
        <v>278</v>
      </c>
      <c r="V314" s="10">
        <f t="shared" si="57"/>
        <v>0</v>
      </c>
      <c r="W314" s="10">
        <f t="shared" si="58"/>
        <v>0</v>
      </c>
      <c r="X314" s="10">
        <f t="shared" si="59"/>
        <v>0</v>
      </c>
      <c r="Y314" s="10">
        <f t="shared" si="60"/>
        <v>0</v>
      </c>
    </row>
    <row r="315" spans="1:25" x14ac:dyDescent="0.2">
      <c r="A315" s="1" t="s">
        <v>324</v>
      </c>
      <c r="B315" s="1">
        <v>3</v>
      </c>
      <c r="C315" s="1">
        <v>70</v>
      </c>
      <c r="D315" s="1">
        <v>120</v>
      </c>
      <c r="E315" s="1">
        <v>170</v>
      </c>
      <c r="F315" s="1">
        <v>222</v>
      </c>
      <c r="G315" s="1">
        <v>276</v>
      </c>
      <c r="H315" s="1">
        <v>332</v>
      </c>
      <c r="I315" s="1">
        <v>0</v>
      </c>
      <c r="J315" s="1">
        <v>0</v>
      </c>
      <c r="K315" s="1">
        <v>0</v>
      </c>
      <c r="L315" s="1">
        <v>0</v>
      </c>
      <c r="N315" s="1" t="str">
        <f t="shared" si="49"/>
        <v>7030K101-164-12</v>
      </c>
      <c r="O315" s="10">
        <f t="shared" si="50"/>
        <v>3</v>
      </c>
      <c r="P315" s="10">
        <f t="shared" si="51"/>
        <v>70</v>
      </c>
      <c r="Q315" s="10">
        <f t="shared" si="52"/>
        <v>120</v>
      </c>
      <c r="R315" s="10">
        <f t="shared" si="53"/>
        <v>170</v>
      </c>
      <c r="S315" s="10">
        <f t="shared" si="54"/>
        <v>222</v>
      </c>
      <c r="T315" s="10">
        <f t="shared" si="55"/>
        <v>276</v>
      </c>
      <c r="U315" s="10">
        <f t="shared" si="56"/>
        <v>332</v>
      </c>
      <c r="V315" s="10">
        <f t="shared" si="57"/>
        <v>0</v>
      </c>
      <c r="W315" s="10">
        <f t="shared" si="58"/>
        <v>0</v>
      </c>
      <c r="X315" s="10">
        <f t="shared" si="59"/>
        <v>0</v>
      </c>
      <c r="Y315" s="10">
        <f t="shared" si="60"/>
        <v>0</v>
      </c>
    </row>
    <row r="316" spans="1:25" x14ac:dyDescent="0.2">
      <c r="A316" s="1" t="s">
        <v>325</v>
      </c>
      <c r="B316" s="1">
        <v>1</v>
      </c>
      <c r="C316" s="1">
        <v>32</v>
      </c>
      <c r="D316" s="1">
        <v>55</v>
      </c>
      <c r="E316" s="1">
        <v>79</v>
      </c>
      <c r="F316" s="1">
        <v>103</v>
      </c>
      <c r="G316" s="1">
        <v>129</v>
      </c>
      <c r="H316" s="1">
        <v>0</v>
      </c>
      <c r="I316" s="1">
        <v>0</v>
      </c>
      <c r="J316" s="1">
        <v>0</v>
      </c>
      <c r="K316" s="1">
        <v>0</v>
      </c>
      <c r="L316" s="1">
        <v>0</v>
      </c>
      <c r="N316" s="1" t="str">
        <f t="shared" si="49"/>
        <v>6530K33-73-08</v>
      </c>
      <c r="O316" s="10">
        <f t="shared" si="50"/>
        <v>1</v>
      </c>
      <c r="P316" s="10">
        <f t="shared" si="51"/>
        <v>32</v>
      </c>
      <c r="Q316" s="10">
        <f t="shared" si="52"/>
        <v>55</v>
      </c>
      <c r="R316" s="10">
        <f t="shared" si="53"/>
        <v>79</v>
      </c>
      <c r="S316" s="10">
        <f t="shared" si="54"/>
        <v>103</v>
      </c>
      <c r="T316" s="10">
        <f t="shared" si="55"/>
        <v>129</v>
      </c>
      <c r="U316" s="10">
        <f t="shared" si="56"/>
        <v>0</v>
      </c>
      <c r="V316" s="10">
        <f t="shared" si="57"/>
        <v>0</v>
      </c>
      <c r="W316" s="10">
        <f t="shared" si="58"/>
        <v>0</v>
      </c>
      <c r="X316" s="10">
        <f t="shared" si="59"/>
        <v>0</v>
      </c>
      <c r="Y316" s="10">
        <f t="shared" si="60"/>
        <v>0</v>
      </c>
    </row>
    <row r="317" spans="1:25" x14ac:dyDescent="0.2">
      <c r="A317" s="1" t="s">
        <v>326</v>
      </c>
      <c r="B317" s="1">
        <v>2</v>
      </c>
      <c r="C317" s="1">
        <v>40</v>
      </c>
      <c r="D317" s="1">
        <v>67</v>
      </c>
      <c r="E317" s="1">
        <v>92</v>
      </c>
      <c r="F317" s="1">
        <v>118</v>
      </c>
      <c r="G317" s="1">
        <v>144</v>
      </c>
      <c r="H317" s="1">
        <v>0</v>
      </c>
      <c r="I317" s="1">
        <v>0</v>
      </c>
      <c r="J317" s="1">
        <v>0</v>
      </c>
      <c r="K317" s="1">
        <v>0</v>
      </c>
      <c r="L317" s="1">
        <v>0</v>
      </c>
      <c r="N317" s="1" t="str">
        <f t="shared" si="49"/>
        <v>6530K33-83-10</v>
      </c>
      <c r="O317" s="10">
        <f t="shared" si="50"/>
        <v>2</v>
      </c>
      <c r="P317" s="10">
        <f t="shared" si="51"/>
        <v>40</v>
      </c>
      <c r="Q317" s="10">
        <f t="shared" si="52"/>
        <v>67</v>
      </c>
      <c r="R317" s="10">
        <f t="shared" si="53"/>
        <v>92</v>
      </c>
      <c r="S317" s="10">
        <f t="shared" si="54"/>
        <v>118</v>
      </c>
      <c r="T317" s="10">
        <f t="shared" si="55"/>
        <v>144</v>
      </c>
      <c r="U317" s="10">
        <f t="shared" si="56"/>
        <v>0</v>
      </c>
      <c r="V317" s="10">
        <f t="shared" si="57"/>
        <v>0</v>
      </c>
      <c r="W317" s="10">
        <f t="shared" si="58"/>
        <v>0</v>
      </c>
      <c r="X317" s="10">
        <f t="shared" si="59"/>
        <v>0</v>
      </c>
      <c r="Y317" s="10">
        <f t="shared" si="60"/>
        <v>0</v>
      </c>
    </row>
    <row r="318" spans="1:25" x14ac:dyDescent="0.2">
      <c r="A318" s="1" t="s">
        <v>327</v>
      </c>
      <c r="B318" s="1">
        <v>1</v>
      </c>
      <c r="C318" s="1">
        <v>28</v>
      </c>
      <c r="D318" s="1">
        <v>54</v>
      </c>
      <c r="E318" s="1">
        <v>84</v>
      </c>
      <c r="F318" s="1">
        <v>116</v>
      </c>
      <c r="G318" s="1">
        <v>152</v>
      </c>
      <c r="H318" s="1">
        <v>0</v>
      </c>
      <c r="I318" s="1">
        <v>0</v>
      </c>
      <c r="J318" s="1">
        <v>0</v>
      </c>
      <c r="K318" s="1">
        <v>0</v>
      </c>
      <c r="L318" s="1">
        <v>0</v>
      </c>
      <c r="N318" s="1" t="str">
        <f t="shared" si="49"/>
        <v>6530K42-92-10</v>
      </c>
      <c r="O318" s="10">
        <f t="shared" si="50"/>
        <v>1</v>
      </c>
      <c r="P318" s="10">
        <f t="shared" si="51"/>
        <v>28</v>
      </c>
      <c r="Q318" s="10">
        <f t="shared" si="52"/>
        <v>54</v>
      </c>
      <c r="R318" s="10">
        <f t="shared" si="53"/>
        <v>84</v>
      </c>
      <c r="S318" s="10">
        <f t="shared" si="54"/>
        <v>116</v>
      </c>
      <c r="T318" s="10">
        <f t="shared" si="55"/>
        <v>152</v>
      </c>
      <c r="U318" s="10">
        <f t="shared" si="56"/>
        <v>0</v>
      </c>
      <c r="V318" s="10">
        <f t="shared" si="57"/>
        <v>0</v>
      </c>
      <c r="W318" s="10">
        <f t="shared" si="58"/>
        <v>0</v>
      </c>
      <c r="X318" s="10">
        <f t="shared" si="59"/>
        <v>0</v>
      </c>
      <c r="Y318" s="10">
        <f t="shared" si="60"/>
        <v>0</v>
      </c>
    </row>
    <row r="319" spans="1:25" x14ac:dyDescent="0.2">
      <c r="A319" s="1" t="s">
        <v>328</v>
      </c>
      <c r="B319" s="1">
        <v>0</v>
      </c>
      <c r="C319" s="1">
        <v>23</v>
      </c>
      <c r="D319" s="1">
        <v>49</v>
      </c>
      <c r="E319" s="1">
        <v>81</v>
      </c>
      <c r="F319" s="1">
        <v>120</v>
      </c>
      <c r="G319" s="1">
        <v>163</v>
      </c>
      <c r="H319" s="1">
        <v>0</v>
      </c>
      <c r="I319" s="1">
        <v>0</v>
      </c>
      <c r="J319" s="1">
        <v>0</v>
      </c>
      <c r="K319" s="1">
        <v>0</v>
      </c>
      <c r="L319" s="1">
        <v>0</v>
      </c>
      <c r="N319" s="1" t="str">
        <f t="shared" si="49"/>
        <v>6530K48-98-10</v>
      </c>
      <c r="O319" s="10">
        <f t="shared" si="50"/>
        <v>0</v>
      </c>
      <c r="P319" s="10">
        <f t="shared" si="51"/>
        <v>23</v>
      </c>
      <c r="Q319" s="10">
        <f t="shared" si="52"/>
        <v>49</v>
      </c>
      <c r="R319" s="10">
        <f t="shared" si="53"/>
        <v>81</v>
      </c>
      <c r="S319" s="10">
        <f t="shared" si="54"/>
        <v>120</v>
      </c>
      <c r="T319" s="10">
        <f t="shared" si="55"/>
        <v>163</v>
      </c>
      <c r="U319" s="10">
        <f t="shared" si="56"/>
        <v>0</v>
      </c>
      <c r="V319" s="10">
        <f t="shared" si="57"/>
        <v>0</v>
      </c>
      <c r="W319" s="10">
        <f t="shared" si="58"/>
        <v>0</v>
      </c>
      <c r="X319" s="10">
        <f t="shared" si="59"/>
        <v>0</v>
      </c>
      <c r="Y319" s="10">
        <f t="shared" si="60"/>
        <v>0</v>
      </c>
    </row>
    <row r="320" spans="1:25" x14ac:dyDescent="0.2">
      <c r="A320" s="1" t="s">
        <v>329</v>
      </c>
      <c r="B320" s="1">
        <v>0</v>
      </c>
      <c r="C320" s="1">
        <v>29</v>
      </c>
      <c r="D320" s="1">
        <v>59</v>
      </c>
      <c r="E320" s="1">
        <v>95</v>
      </c>
      <c r="F320" s="1">
        <v>136</v>
      </c>
      <c r="G320" s="1">
        <v>181</v>
      </c>
      <c r="H320" s="1">
        <v>0</v>
      </c>
      <c r="I320" s="1">
        <v>0</v>
      </c>
      <c r="J320" s="1">
        <v>0</v>
      </c>
      <c r="K320" s="1">
        <v>0</v>
      </c>
      <c r="L320" s="1">
        <v>0</v>
      </c>
      <c r="N320" s="1" t="str">
        <f t="shared" si="49"/>
        <v>6530K60-110-10</v>
      </c>
      <c r="O320" s="10">
        <f t="shared" si="50"/>
        <v>0</v>
      </c>
      <c r="P320" s="10">
        <f t="shared" si="51"/>
        <v>29</v>
      </c>
      <c r="Q320" s="10">
        <f t="shared" si="52"/>
        <v>59</v>
      </c>
      <c r="R320" s="10">
        <f t="shared" si="53"/>
        <v>95</v>
      </c>
      <c r="S320" s="10">
        <f t="shared" si="54"/>
        <v>136</v>
      </c>
      <c r="T320" s="10">
        <f t="shared" si="55"/>
        <v>181</v>
      </c>
      <c r="U320" s="10">
        <f t="shared" si="56"/>
        <v>0</v>
      </c>
      <c r="V320" s="10">
        <f t="shared" si="57"/>
        <v>0</v>
      </c>
      <c r="W320" s="10">
        <f t="shared" si="58"/>
        <v>0</v>
      </c>
      <c r="X320" s="10">
        <f t="shared" si="59"/>
        <v>0</v>
      </c>
      <c r="Y320" s="10">
        <f t="shared" si="60"/>
        <v>0</v>
      </c>
    </row>
    <row r="321" spans="1:25" x14ac:dyDescent="0.2">
      <c r="A321" s="1" t="s">
        <v>330</v>
      </c>
      <c r="B321" s="1">
        <v>1</v>
      </c>
      <c r="C321" s="1">
        <v>34</v>
      </c>
      <c r="D321" s="1">
        <v>67</v>
      </c>
      <c r="E321" s="1">
        <v>105</v>
      </c>
      <c r="F321" s="1">
        <v>147</v>
      </c>
      <c r="G321" s="1">
        <v>194</v>
      </c>
      <c r="H321" s="1">
        <v>0</v>
      </c>
      <c r="I321" s="1">
        <v>0</v>
      </c>
      <c r="J321" s="1">
        <v>0</v>
      </c>
      <c r="K321" s="1">
        <v>0</v>
      </c>
      <c r="L321" s="1">
        <v>0</v>
      </c>
      <c r="N321" s="1" t="str">
        <f t="shared" si="49"/>
        <v>6530K60-123-12</v>
      </c>
      <c r="O321" s="10">
        <f t="shared" si="50"/>
        <v>1</v>
      </c>
      <c r="P321" s="10">
        <f t="shared" si="51"/>
        <v>34</v>
      </c>
      <c r="Q321" s="10">
        <f t="shared" si="52"/>
        <v>67</v>
      </c>
      <c r="R321" s="10">
        <f t="shared" si="53"/>
        <v>105</v>
      </c>
      <c r="S321" s="10">
        <f t="shared" si="54"/>
        <v>147</v>
      </c>
      <c r="T321" s="10">
        <f t="shared" si="55"/>
        <v>194</v>
      </c>
      <c r="U321" s="10">
        <f t="shared" si="56"/>
        <v>0</v>
      </c>
      <c r="V321" s="10">
        <f t="shared" si="57"/>
        <v>0</v>
      </c>
      <c r="W321" s="10">
        <f t="shared" si="58"/>
        <v>0</v>
      </c>
      <c r="X321" s="10">
        <f t="shared" si="59"/>
        <v>0</v>
      </c>
      <c r="Y321" s="10">
        <f t="shared" si="60"/>
        <v>0</v>
      </c>
    </row>
    <row r="322" spans="1:25" x14ac:dyDescent="0.2">
      <c r="A322" s="1" t="s">
        <v>331</v>
      </c>
      <c r="B322" s="1">
        <v>1</v>
      </c>
      <c r="C322" s="1">
        <v>43</v>
      </c>
      <c r="D322" s="1">
        <v>82</v>
      </c>
      <c r="E322" s="1">
        <v>124</v>
      </c>
      <c r="F322" s="1">
        <v>170</v>
      </c>
      <c r="G322" s="1">
        <v>220</v>
      </c>
      <c r="H322" s="1">
        <v>0</v>
      </c>
      <c r="I322" s="1">
        <v>0</v>
      </c>
      <c r="J322" s="1">
        <v>0</v>
      </c>
      <c r="K322" s="1">
        <v>0</v>
      </c>
      <c r="L322" s="1">
        <v>0</v>
      </c>
      <c r="N322" s="1" t="str">
        <f t="shared" si="49"/>
        <v>6530K76-139-12</v>
      </c>
      <c r="O322" s="10">
        <f t="shared" si="50"/>
        <v>1</v>
      </c>
      <c r="P322" s="10">
        <f t="shared" si="51"/>
        <v>43</v>
      </c>
      <c r="Q322" s="10">
        <f t="shared" si="52"/>
        <v>82</v>
      </c>
      <c r="R322" s="10">
        <f t="shared" si="53"/>
        <v>124</v>
      </c>
      <c r="S322" s="10">
        <f t="shared" si="54"/>
        <v>170</v>
      </c>
      <c r="T322" s="10">
        <f t="shared" si="55"/>
        <v>220</v>
      </c>
      <c r="U322" s="10">
        <f t="shared" si="56"/>
        <v>0</v>
      </c>
      <c r="V322" s="10">
        <f t="shared" si="57"/>
        <v>0</v>
      </c>
      <c r="W322" s="10">
        <f t="shared" si="58"/>
        <v>0</v>
      </c>
      <c r="X322" s="10">
        <f t="shared" si="59"/>
        <v>0</v>
      </c>
      <c r="Y322" s="10">
        <f t="shared" si="60"/>
        <v>0</v>
      </c>
    </row>
    <row r="323" spans="1:25" x14ac:dyDescent="0.2">
      <c r="A323" s="1" t="s">
        <v>332</v>
      </c>
      <c r="B323" s="1">
        <v>2</v>
      </c>
      <c r="C323" s="1">
        <v>64</v>
      </c>
      <c r="D323" s="1">
        <v>112</v>
      </c>
      <c r="E323" s="1">
        <v>160</v>
      </c>
      <c r="F323" s="1">
        <v>210</v>
      </c>
      <c r="G323" s="1">
        <v>263</v>
      </c>
      <c r="H323" s="1">
        <v>0</v>
      </c>
      <c r="I323" s="1">
        <v>0</v>
      </c>
      <c r="J323" s="1">
        <v>0</v>
      </c>
      <c r="K323" s="1">
        <v>0</v>
      </c>
      <c r="L323" s="1">
        <v>0</v>
      </c>
      <c r="N323" s="1" t="str">
        <f t="shared" si="49"/>
        <v>6530K101-164-12</v>
      </c>
      <c r="O323" s="10">
        <f t="shared" si="50"/>
        <v>2</v>
      </c>
      <c r="P323" s="10">
        <f t="shared" si="51"/>
        <v>64</v>
      </c>
      <c r="Q323" s="10">
        <f t="shared" si="52"/>
        <v>112</v>
      </c>
      <c r="R323" s="10">
        <f t="shared" si="53"/>
        <v>160</v>
      </c>
      <c r="S323" s="10">
        <f t="shared" si="54"/>
        <v>210</v>
      </c>
      <c r="T323" s="10">
        <f t="shared" si="55"/>
        <v>263</v>
      </c>
      <c r="U323" s="10">
        <f t="shared" si="56"/>
        <v>0</v>
      </c>
      <c r="V323" s="10">
        <f t="shared" si="57"/>
        <v>0</v>
      </c>
      <c r="W323" s="10">
        <f t="shared" si="58"/>
        <v>0</v>
      </c>
      <c r="X323" s="10">
        <f t="shared" si="59"/>
        <v>0</v>
      </c>
      <c r="Y323" s="10">
        <f t="shared" si="60"/>
        <v>0</v>
      </c>
    </row>
    <row r="324" spans="1:25" x14ac:dyDescent="0.2">
      <c r="A324" s="1" t="s">
        <v>333</v>
      </c>
      <c r="B324" s="1">
        <v>1</v>
      </c>
      <c r="C324" s="1">
        <v>30</v>
      </c>
      <c r="D324" s="1">
        <v>52</v>
      </c>
      <c r="E324" s="1">
        <v>75</v>
      </c>
      <c r="F324" s="1">
        <v>98</v>
      </c>
      <c r="G324" s="1">
        <v>0</v>
      </c>
      <c r="H324" s="1">
        <v>0</v>
      </c>
      <c r="I324" s="1">
        <v>0</v>
      </c>
      <c r="J324" s="1">
        <v>0</v>
      </c>
      <c r="K324" s="1">
        <v>0</v>
      </c>
      <c r="L324" s="1">
        <v>0</v>
      </c>
      <c r="N324" s="1" t="str">
        <f t="shared" si="49"/>
        <v>6030K33-73-08</v>
      </c>
      <c r="O324" s="10">
        <f t="shared" si="50"/>
        <v>1</v>
      </c>
      <c r="P324" s="10">
        <f t="shared" si="51"/>
        <v>30</v>
      </c>
      <c r="Q324" s="10">
        <f t="shared" si="52"/>
        <v>52</v>
      </c>
      <c r="R324" s="10">
        <f t="shared" si="53"/>
        <v>75</v>
      </c>
      <c r="S324" s="10">
        <f t="shared" si="54"/>
        <v>98</v>
      </c>
      <c r="T324" s="10">
        <f t="shared" si="55"/>
        <v>0</v>
      </c>
      <c r="U324" s="10">
        <f t="shared" si="56"/>
        <v>0</v>
      </c>
      <c r="V324" s="10">
        <f t="shared" si="57"/>
        <v>0</v>
      </c>
      <c r="W324" s="10">
        <f t="shared" si="58"/>
        <v>0</v>
      </c>
      <c r="X324" s="10">
        <f t="shared" si="59"/>
        <v>0</v>
      </c>
      <c r="Y324" s="10">
        <f t="shared" si="60"/>
        <v>0</v>
      </c>
    </row>
    <row r="325" spans="1:25" x14ac:dyDescent="0.2">
      <c r="A325" s="1" t="s">
        <v>334</v>
      </c>
      <c r="B325" s="1">
        <v>2</v>
      </c>
      <c r="C325" s="1">
        <v>37</v>
      </c>
      <c r="D325" s="1">
        <v>61</v>
      </c>
      <c r="E325" s="1">
        <v>86</v>
      </c>
      <c r="F325" s="1">
        <v>111</v>
      </c>
      <c r="G325" s="1">
        <v>0</v>
      </c>
      <c r="H325" s="1">
        <v>0</v>
      </c>
      <c r="I325" s="1">
        <v>0</v>
      </c>
      <c r="J325" s="1">
        <v>0</v>
      </c>
      <c r="K325" s="1">
        <v>0</v>
      </c>
      <c r="L325" s="1">
        <v>0</v>
      </c>
      <c r="N325" s="1" t="str">
        <f t="shared" si="49"/>
        <v>6030K33-83-10</v>
      </c>
      <c r="O325" s="10">
        <f t="shared" si="50"/>
        <v>2</v>
      </c>
      <c r="P325" s="10">
        <f t="shared" si="51"/>
        <v>37</v>
      </c>
      <c r="Q325" s="10">
        <f t="shared" si="52"/>
        <v>61</v>
      </c>
      <c r="R325" s="10">
        <f t="shared" si="53"/>
        <v>86</v>
      </c>
      <c r="S325" s="10">
        <f t="shared" si="54"/>
        <v>111</v>
      </c>
      <c r="T325" s="10">
        <f t="shared" si="55"/>
        <v>0</v>
      </c>
      <c r="U325" s="10">
        <f t="shared" si="56"/>
        <v>0</v>
      </c>
      <c r="V325" s="10">
        <f t="shared" si="57"/>
        <v>0</v>
      </c>
      <c r="W325" s="10">
        <f t="shared" si="58"/>
        <v>0</v>
      </c>
      <c r="X325" s="10">
        <f t="shared" si="59"/>
        <v>0</v>
      </c>
      <c r="Y325" s="10">
        <f t="shared" si="60"/>
        <v>0</v>
      </c>
    </row>
    <row r="326" spans="1:25" x14ac:dyDescent="0.2">
      <c r="A326" s="1" t="s">
        <v>335</v>
      </c>
      <c r="B326" s="1">
        <v>0</v>
      </c>
      <c r="C326" s="1">
        <v>26</v>
      </c>
      <c r="D326" s="1">
        <v>52</v>
      </c>
      <c r="E326" s="1">
        <v>82</v>
      </c>
      <c r="F326" s="1">
        <v>115</v>
      </c>
      <c r="G326" s="1">
        <v>0</v>
      </c>
      <c r="H326" s="1">
        <v>0</v>
      </c>
      <c r="I326" s="1">
        <v>0</v>
      </c>
      <c r="J326" s="1">
        <v>0</v>
      </c>
      <c r="K326" s="1">
        <v>0</v>
      </c>
      <c r="L326" s="1">
        <v>0</v>
      </c>
      <c r="N326" s="1" t="str">
        <f t="shared" si="49"/>
        <v>6030K42-92-10</v>
      </c>
      <c r="O326" s="10">
        <f t="shared" si="50"/>
        <v>0</v>
      </c>
      <c r="P326" s="10">
        <f t="shared" si="51"/>
        <v>26</v>
      </c>
      <c r="Q326" s="10">
        <f t="shared" si="52"/>
        <v>52</v>
      </c>
      <c r="R326" s="10">
        <f t="shared" si="53"/>
        <v>82</v>
      </c>
      <c r="S326" s="10">
        <f t="shared" si="54"/>
        <v>115</v>
      </c>
      <c r="T326" s="10">
        <f t="shared" si="55"/>
        <v>0</v>
      </c>
      <c r="U326" s="10">
        <f t="shared" si="56"/>
        <v>0</v>
      </c>
      <c r="V326" s="10">
        <f t="shared" si="57"/>
        <v>0</v>
      </c>
      <c r="W326" s="10">
        <f t="shared" si="58"/>
        <v>0</v>
      </c>
      <c r="X326" s="10">
        <f t="shared" si="59"/>
        <v>0</v>
      </c>
      <c r="Y326" s="10">
        <f t="shared" si="60"/>
        <v>0</v>
      </c>
    </row>
    <row r="327" spans="1:25" x14ac:dyDescent="0.2">
      <c r="A327" s="1" t="s">
        <v>336</v>
      </c>
      <c r="B327" s="1">
        <v>0</v>
      </c>
      <c r="C327" s="1">
        <v>22</v>
      </c>
      <c r="D327" s="1">
        <v>48</v>
      </c>
      <c r="E327" s="1">
        <v>82</v>
      </c>
      <c r="F327" s="1">
        <v>121</v>
      </c>
      <c r="G327" s="1">
        <v>0</v>
      </c>
      <c r="H327" s="1">
        <v>0</v>
      </c>
      <c r="I327" s="1">
        <v>0</v>
      </c>
      <c r="J327" s="1">
        <v>0</v>
      </c>
      <c r="K327" s="1">
        <v>0</v>
      </c>
      <c r="L327" s="1">
        <v>0</v>
      </c>
      <c r="N327" s="1" t="str">
        <f t="shared" si="49"/>
        <v>6030K48-98-10</v>
      </c>
      <c r="O327" s="10">
        <f t="shared" si="50"/>
        <v>0</v>
      </c>
      <c r="P327" s="10">
        <f t="shared" si="51"/>
        <v>22</v>
      </c>
      <c r="Q327" s="10">
        <f t="shared" si="52"/>
        <v>48</v>
      </c>
      <c r="R327" s="10">
        <f t="shared" si="53"/>
        <v>82</v>
      </c>
      <c r="S327" s="10">
        <f t="shared" si="54"/>
        <v>121</v>
      </c>
      <c r="T327" s="10">
        <f t="shared" si="55"/>
        <v>0</v>
      </c>
      <c r="U327" s="10">
        <f t="shared" si="56"/>
        <v>0</v>
      </c>
      <c r="V327" s="10">
        <f t="shared" si="57"/>
        <v>0</v>
      </c>
      <c r="W327" s="10">
        <f t="shared" si="58"/>
        <v>0</v>
      </c>
      <c r="X327" s="10">
        <f t="shared" si="59"/>
        <v>0</v>
      </c>
      <c r="Y327" s="10">
        <f t="shared" si="60"/>
        <v>0</v>
      </c>
    </row>
    <row r="328" spans="1:25" x14ac:dyDescent="0.2">
      <c r="A328" s="1" t="s">
        <v>337</v>
      </c>
      <c r="B328" s="1">
        <v>0</v>
      </c>
      <c r="C328" s="1">
        <v>27</v>
      </c>
      <c r="D328" s="1">
        <v>58</v>
      </c>
      <c r="E328" s="1">
        <v>94</v>
      </c>
      <c r="F328" s="1">
        <v>136</v>
      </c>
      <c r="G328" s="1">
        <v>0</v>
      </c>
      <c r="H328" s="1">
        <v>0</v>
      </c>
      <c r="I328" s="1">
        <v>0</v>
      </c>
      <c r="J328" s="1">
        <v>0</v>
      </c>
      <c r="K328" s="1">
        <v>0</v>
      </c>
      <c r="L328" s="1">
        <v>0</v>
      </c>
      <c r="N328" s="1" t="str">
        <f t="shared" si="49"/>
        <v>6030K60-110-10</v>
      </c>
      <c r="O328" s="10">
        <f t="shared" si="50"/>
        <v>0</v>
      </c>
      <c r="P328" s="10">
        <f t="shared" si="51"/>
        <v>27</v>
      </c>
      <c r="Q328" s="10">
        <f t="shared" si="52"/>
        <v>58</v>
      </c>
      <c r="R328" s="10">
        <f t="shared" si="53"/>
        <v>94</v>
      </c>
      <c r="S328" s="10">
        <f t="shared" si="54"/>
        <v>136</v>
      </c>
      <c r="T328" s="10">
        <f t="shared" si="55"/>
        <v>0</v>
      </c>
      <c r="U328" s="10">
        <f t="shared" si="56"/>
        <v>0</v>
      </c>
      <c r="V328" s="10">
        <f t="shared" si="57"/>
        <v>0</v>
      </c>
      <c r="W328" s="10">
        <f t="shared" si="58"/>
        <v>0</v>
      </c>
      <c r="X328" s="10">
        <f t="shared" si="59"/>
        <v>0</v>
      </c>
      <c r="Y328" s="10">
        <f t="shared" si="60"/>
        <v>0</v>
      </c>
    </row>
    <row r="329" spans="1:25" x14ac:dyDescent="0.2">
      <c r="A329" s="1" t="s">
        <v>338</v>
      </c>
      <c r="B329" s="1">
        <v>0</v>
      </c>
      <c r="C329" s="1">
        <v>32</v>
      </c>
      <c r="D329" s="1">
        <v>65</v>
      </c>
      <c r="E329" s="1">
        <v>103</v>
      </c>
      <c r="F329" s="1">
        <v>146</v>
      </c>
      <c r="G329" s="1">
        <v>0</v>
      </c>
      <c r="H329" s="1">
        <v>0</v>
      </c>
      <c r="I329" s="1">
        <v>0</v>
      </c>
      <c r="J329" s="1">
        <v>0</v>
      </c>
      <c r="K329" s="1">
        <v>0</v>
      </c>
      <c r="L329" s="1">
        <v>0</v>
      </c>
      <c r="N329" s="1" t="str">
        <f t="shared" si="49"/>
        <v>6030K60-123-12</v>
      </c>
      <c r="O329" s="10">
        <f t="shared" si="50"/>
        <v>0</v>
      </c>
      <c r="P329" s="10">
        <f t="shared" si="51"/>
        <v>32</v>
      </c>
      <c r="Q329" s="10">
        <f t="shared" si="52"/>
        <v>65</v>
      </c>
      <c r="R329" s="10">
        <f t="shared" si="53"/>
        <v>103</v>
      </c>
      <c r="S329" s="10">
        <f t="shared" si="54"/>
        <v>146</v>
      </c>
      <c r="T329" s="10">
        <f t="shared" si="55"/>
        <v>0</v>
      </c>
      <c r="U329" s="10">
        <f t="shared" si="56"/>
        <v>0</v>
      </c>
      <c r="V329" s="10">
        <f t="shared" si="57"/>
        <v>0</v>
      </c>
      <c r="W329" s="10">
        <f t="shared" si="58"/>
        <v>0</v>
      </c>
      <c r="X329" s="10">
        <f t="shared" si="59"/>
        <v>0</v>
      </c>
      <c r="Y329" s="10">
        <f t="shared" si="60"/>
        <v>0</v>
      </c>
    </row>
    <row r="330" spans="1:25" x14ac:dyDescent="0.2">
      <c r="A330" s="1" t="s">
        <v>339</v>
      </c>
      <c r="B330" s="1">
        <v>1</v>
      </c>
      <c r="C330" s="1">
        <v>40</v>
      </c>
      <c r="D330" s="1">
        <v>78</v>
      </c>
      <c r="E330" s="1">
        <v>120</v>
      </c>
      <c r="F330" s="1">
        <v>166</v>
      </c>
      <c r="G330" s="1">
        <v>0</v>
      </c>
      <c r="H330" s="1">
        <v>0</v>
      </c>
      <c r="I330" s="1">
        <v>0</v>
      </c>
      <c r="J330" s="1">
        <v>0</v>
      </c>
      <c r="K330" s="1">
        <v>0</v>
      </c>
      <c r="L330" s="1">
        <v>0</v>
      </c>
      <c r="N330" s="1" t="str">
        <f t="shared" si="49"/>
        <v>6030K76-139-12</v>
      </c>
      <c r="O330" s="10">
        <f t="shared" si="50"/>
        <v>1</v>
      </c>
      <c r="P330" s="10">
        <f t="shared" si="51"/>
        <v>40</v>
      </c>
      <c r="Q330" s="10">
        <f t="shared" si="52"/>
        <v>78</v>
      </c>
      <c r="R330" s="10">
        <f t="shared" si="53"/>
        <v>120</v>
      </c>
      <c r="S330" s="10">
        <f t="shared" si="54"/>
        <v>166</v>
      </c>
      <c r="T330" s="10">
        <f t="shared" si="55"/>
        <v>0</v>
      </c>
      <c r="U330" s="10">
        <f t="shared" si="56"/>
        <v>0</v>
      </c>
      <c r="V330" s="10">
        <f t="shared" si="57"/>
        <v>0</v>
      </c>
      <c r="W330" s="10">
        <f t="shared" si="58"/>
        <v>0</v>
      </c>
      <c r="X330" s="10">
        <f t="shared" si="59"/>
        <v>0</v>
      </c>
      <c r="Y330" s="10">
        <f t="shared" si="60"/>
        <v>0</v>
      </c>
    </row>
    <row r="331" spans="1:25" x14ac:dyDescent="0.2">
      <c r="A331" s="1" t="s">
        <v>340</v>
      </c>
      <c r="B331" s="1">
        <v>2</v>
      </c>
      <c r="C331" s="1">
        <v>58</v>
      </c>
      <c r="D331" s="1">
        <v>103</v>
      </c>
      <c r="E331" s="1">
        <v>150</v>
      </c>
      <c r="F331" s="1">
        <v>198</v>
      </c>
      <c r="G331" s="1">
        <v>0</v>
      </c>
      <c r="H331" s="1">
        <v>0</v>
      </c>
      <c r="I331" s="1">
        <v>0</v>
      </c>
      <c r="J331" s="1">
        <v>0</v>
      </c>
      <c r="K331" s="1">
        <v>0</v>
      </c>
      <c r="L331" s="1">
        <v>0</v>
      </c>
      <c r="N331" s="1" t="str">
        <f t="shared" si="49"/>
        <v>6030K101-164-12</v>
      </c>
      <c r="O331" s="10">
        <f t="shared" si="50"/>
        <v>2</v>
      </c>
      <c r="P331" s="10">
        <f t="shared" si="51"/>
        <v>58</v>
      </c>
      <c r="Q331" s="10">
        <f t="shared" si="52"/>
        <v>103</v>
      </c>
      <c r="R331" s="10">
        <f t="shared" si="53"/>
        <v>150</v>
      </c>
      <c r="S331" s="10">
        <f t="shared" si="54"/>
        <v>198</v>
      </c>
      <c r="T331" s="10">
        <f t="shared" si="55"/>
        <v>0</v>
      </c>
      <c r="U331" s="10">
        <f t="shared" si="56"/>
        <v>0</v>
      </c>
      <c r="V331" s="10">
        <f t="shared" si="57"/>
        <v>0</v>
      </c>
      <c r="W331" s="10">
        <f t="shared" si="58"/>
        <v>0</v>
      </c>
      <c r="X331" s="10">
        <f t="shared" si="59"/>
        <v>0</v>
      </c>
      <c r="Y331" s="10">
        <f t="shared" si="60"/>
        <v>0</v>
      </c>
    </row>
    <row r="332" spans="1:25" x14ac:dyDescent="0.2">
      <c r="A332" s="1" t="s">
        <v>341</v>
      </c>
      <c r="B332" s="1">
        <v>1</v>
      </c>
      <c r="C332" s="1">
        <v>27</v>
      </c>
      <c r="D332" s="1">
        <v>48</v>
      </c>
      <c r="E332" s="1">
        <v>70</v>
      </c>
      <c r="F332" s="1">
        <v>0</v>
      </c>
      <c r="G332" s="1">
        <v>0</v>
      </c>
      <c r="H332" s="1">
        <v>0</v>
      </c>
      <c r="I332" s="1">
        <v>0</v>
      </c>
      <c r="J332" s="1">
        <v>0</v>
      </c>
      <c r="K332" s="1">
        <v>0</v>
      </c>
      <c r="L332" s="1">
        <v>0</v>
      </c>
      <c r="N332" s="1" t="str">
        <f t="shared" si="49"/>
        <v>5530K33-73-08</v>
      </c>
      <c r="O332" s="10">
        <f t="shared" si="50"/>
        <v>1</v>
      </c>
      <c r="P332" s="10">
        <f t="shared" si="51"/>
        <v>27</v>
      </c>
      <c r="Q332" s="10">
        <f t="shared" si="52"/>
        <v>48</v>
      </c>
      <c r="R332" s="10">
        <f t="shared" si="53"/>
        <v>70</v>
      </c>
      <c r="S332" s="10">
        <f t="shared" si="54"/>
        <v>0</v>
      </c>
      <c r="T332" s="10">
        <f t="shared" si="55"/>
        <v>0</v>
      </c>
      <c r="U332" s="10">
        <f t="shared" si="56"/>
        <v>0</v>
      </c>
      <c r="V332" s="10">
        <f t="shared" si="57"/>
        <v>0</v>
      </c>
      <c r="W332" s="10">
        <f t="shared" si="58"/>
        <v>0</v>
      </c>
      <c r="X332" s="10">
        <f t="shared" si="59"/>
        <v>0</v>
      </c>
      <c r="Y332" s="10">
        <f t="shared" si="60"/>
        <v>0</v>
      </c>
    </row>
    <row r="333" spans="1:25" x14ac:dyDescent="0.2">
      <c r="A333" s="1" t="s">
        <v>342</v>
      </c>
      <c r="B333" s="1">
        <v>1</v>
      </c>
      <c r="C333" s="1">
        <v>33</v>
      </c>
      <c r="D333" s="1">
        <v>56</v>
      </c>
      <c r="E333" s="1">
        <v>79</v>
      </c>
      <c r="F333" s="1">
        <v>0</v>
      </c>
      <c r="G333" s="1">
        <v>0</v>
      </c>
      <c r="H333" s="1">
        <v>0</v>
      </c>
      <c r="I333" s="1">
        <v>0</v>
      </c>
      <c r="J333" s="1">
        <v>0</v>
      </c>
      <c r="K333" s="1">
        <v>0</v>
      </c>
      <c r="L333" s="1">
        <v>0</v>
      </c>
      <c r="N333" s="1" t="str">
        <f t="shared" ref="N333:N363" si="61">+A333</f>
        <v>5530K33-83-10</v>
      </c>
      <c r="O333" s="10">
        <f t="shared" ref="O333:O363" si="62">+B333*$B$8</f>
        <v>1</v>
      </c>
      <c r="P333" s="10">
        <f t="shared" ref="P333:P363" si="63">+C333*$B$8</f>
        <v>33</v>
      </c>
      <c r="Q333" s="10">
        <f t="shared" ref="Q333:Q363" si="64">+D333*$B$8</f>
        <v>56</v>
      </c>
      <c r="R333" s="10">
        <f t="shared" ref="R333:R363" si="65">+E333*$B$8</f>
        <v>79</v>
      </c>
      <c r="S333" s="10">
        <f t="shared" ref="S333:S363" si="66">+F333*$B$8</f>
        <v>0</v>
      </c>
      <c r="T333" s="10">
        <f t="shared" ref="T333:T363" si="67">+G333*$B$8</f>
        <v>0</v>
      </c>
      <c r="U333" s="10">
        <f t="shared" ref="U333:U363" si="68">+H333*$B$8</f>
        <v>0</v>
      </c>
      <c r="V333" s="10">
        <f t="shared" ref="V333:V363" si="69">+I333*$B$8</f>
        <v>0</v>
      </c>
      <c r="W333" s="10">
        <f t="shared" ref="W333:W363" si="70">+J333*$B$8</f>
        <v>0</v>
      </c>
      <c r="X333" s="10">
        <f t="shared" ref="X333:X363" si="71">+K333*$B$8</f>
        <v>0</v>
      </c>
      <c r="Y333" s="10">
        <f t="shared" ref="Y333:Y363" si="72">+L333*$B$8</f>
        <v>0</v>
      </c>
    </row>
    <row r="334" spans="1:25" x14ac:dyDescent="0.2">
      <c r="A334" s="1" t="s">
        <v>343</v>
      </c>
      <c r="B334" s="1">
        <v>0</v>
      </c>
      <c r="C334" s="1">
        <v>25</v>
      </c>
      <c r="D334" s="1">
        <v>51</v>
      </c>
      <c r="E334" s="1">
        <v>80</v>
      </c>
      <c r="F334" s="1">
        <v>0</v>
      </c>
      <c r="G334" s="1">
        <v>0</v>
      </c>
      <c r="H334" s="1">
        <v>0</v>
      </c>
      <c r="I334" s="1">
        <v>0</v>
      </c>
      <c r="J334" s="1">
        <v>0</v>
      </c>
      <c r="K334" s="1">
        <v>0</v>
      </c>
      <c r="L334" s="1">
        <v>0</v>
      </c>
      <c r="N334" s="1" t="str">
        <f t="shared" si="61"/>
        <v>5530K42-92-10</v>
      </c>
      <c r="O334" s="10">
        <f t="shared" si="62"/>
        <v>0</v>
      </c>
      <c r="P334" s="10">
        <f t="shared" si="63"/>
        <v>25</v>
      </c>
      <c r="Q334" s="10">
        <f t="shared" si="64"/>
        <v>51</v>
      </c>
      <c r="R334" s="10">
        <f t="shared" si="65"/>
        <v>80</v>
      </c>
      <c r="S334" s="10">
        <f t="shared" si="66"/>
        <v>0</v>
      </c>
      <c r="T334" s="10">
        <f t="shared" si="67"/>
        <v>0</v>
      </c>
      <c r="U334" s="10">
        <f t="shared" si="68"/>
        <v>0</v>
      </c>
      <c r="V334" s="10">
        <f t="shared" si="69"/>
        <v>0</v>
      </c>
      <c r="W334" s="10">
        <f t="shared" si="70"/>
        <v>0</v>
      </c>
      <c r="X334" s="10">
        <f t="shared" si="71"/>
        <v>0</v>
      </c>
      <c r="Y334" s="10">
        <f t="shared" si="72"/>
        <v>0</v>
      </c>
    </row>
    <row r="335" spans="1:25" x14ac:dyDescent="0.2">
      <c r="A335" s="1" t="s">
        <v>344</v>
      </c>
      <c r="B335" s="1">
        <v>0</v>
      </c>
      <c r="C335" s="1">
        <v>21</v>
      </c>
      <c r="D335" s="1">
        <v>48</v>
      </c>
      <c r="E335" s="1">
        <v>83</v>
      </c>
      <c r="F335" s="1">
        <v>0</v>
      </c>
      <c r="G335" s="1">
        <v>0</v>
      </c>
      <c r="H335" s="1">
        <v>0</v>
      </c>
      <c r="I335" s="1">
        <v>0</v>
      </c>
      <c r="J335" s="1">
        <v>0</v>
      </c>
      <c r="K335" s="1">
        <v>0</v>
      </c>
      <c r="L335" s="1">
        <v>0</v>
      </c>
      <c r="N335" s="1" t="str">
        <f t="shared" si="61"/>
        <v>5530K48-98-10</v>
      </c>
      <c r="O335" s="10">
        <f t="shared" si="62"/>
        <v>0</v>
      </c>
      <c r="P335" s="10">
        <f t="shared" si="63"/>
        <v>21</v>
      </c>
      <c r="Q335" s="10">
        <f t="shared" si="64"/>
        <v>48</v>
      </c>
      <c r="R335" s="10">
        <f t="shared" si="65"/>
        <v>83</v>
      </c>
      <c r="S335" s="10">
        <f t="shared" si="66"/>
        <v>0</v>
      </c>
      <c r="T335" s="10">
        <f t="shared" si="67"/>
        <v>0</v>
      </c>
      <c r="U335" s="10">
        <f t="shared" si="68"/>
        <v>0</v>
      </c>
      <c r="V335" s="10">
        <f t="shared" si="69"/>
        <v>0</v>
      </c>
      <c r="W335" s="10">
        <f t="shared" si="70"/>
        <v>0</v>
      </c>
      <c r="X335" s="10">
        <f t="shared" si="71"/>
        <v>0</v>
      </c>
      <c r="Y335" s="10">
        <f t="shared" si="72"/>
        <v>0</v>
      </c>
    </row>
    <row r="336" spans="1:25" x14ac:dyDescent="0.2">
      <c r="A336" s="1" t="s">
        <v>345</v>
      </c>
      <c r="B336" s="1">
        <v>0</v>
      </c>
      <c r="C336" s="1">
        <v>26</v>
      </c>
      <c r="D336" s="1">
        <v>56</v>
      </c>
      <c r="E336" s="1">
        <v>93</v>
      </c>
      <c r="F336" s="1">
        <v>0</v>
      </c>
      <c r="G336" s="1">
        <v>0</v>
      </c>
      <c r="H336" s="1">
        <v>0</v>
      </c>
      <c r="I336" s="1">
        <v>0</v>
      </c>
      <c r="J336" s="1">
        <v>0</v>
      </c>
      <c r="K336" s="1">
        <v>0</v>
      </c>
      <c r="L336" s="1">
        <v>0</v>
      </c>
      <c r="N336" s="1" t="str">
        <f t="shared" si="61"/>
        <v>5530K60-110-10</v>
      </c>
      <c r="O336" s="10">
        <f t="shared" si="62"/>
        <v>0</v>
      </c>
      <c r="P336" s="10">
        <f t="shared" si="63"/>
        <v>26</v>
      </c>
      <c r="Q336" s="10">
        <f t="shared" si="64"/>
        <v>56</v>
      </c>
      <c r="R336" s="10">
        <f t="shared" si="65"/>
        <v>93</v>
      </c>
      <c r="S336" s="10">
        <f t="shared" si="66"/>
        <v>0</v>
      </c>
      <c r="T336" s="10">
        <f t="shared" si="67"/>
        <v>0</v>
      </c>
      <c r="U336" s="10">
        <f t="shared" si="68"/>
        <v>0</v>
      </c>
      <c r="V336" s="10">
        <f t="shared" si="69"/>
        <v>0</v>
      </c>
      <c r="W336" s="10">
        <f t="shared" si="70"/>
        <v>0</v>
      </c>
      <c r="X336" s="10">
        <f t="shared" si="71"/>
        <v>0</v>
      </c>
      <c r="Y336" s="10">
        <f t="shared" si="72"/>
        <v>0</v>
      </c>
    </row>
    <row r="337" spans="1:25" x14ac:dyDescent="0.2">
      <c r="A337" s="1" t="s">
        <v>346</v>
      </c>
      <c r="B337" s="1">
        <v>0</v>
      </c>
      <c r="C337" s="1">
        <v>30</v>
      </c>
      <c r="D337" s="1">
        <v>63</v>
      </c>
      <c r="E337" s="1">
        <v>101</v>
      </c>
      <c r="F337" s="1">
        <v>0</v>
      </c>
      <c r="G337" s="1">
        <v>0</v>
      </c>
      <c r="H337" s="1">
        <v>0</v>
      </c>
      <c r="I337" s="1">
        <v>0</v>
      </c>
      <c r="J337" s="1">
        <v>0</v>
      </c>
      <c r="K337" s="1">
        <v>0</v>
      </c>
      <c r="L337" s="1">
        <v>0</v>
      </c>
      <c r="N337" s="1" t="str">
        <f t="shared" si="61"/>
        <v>5530K60-123-12</v>
      </c>
      <c r="O337" s="10">
        <f t="shared" si="62"/>
        <v>0</v>
      </c>
      <c r="P337" s="10">
        <f t="shared" si="63"/>
        <v>30</v>
      </c>
      <c r="Q337" s="10">
        <f t="shared" si="64"/>
        <v>63</v>
      </c>
      <c r="R337" s="10">
        <f t="shared" si="65"/>
        <v>101</v>
      </c>
      <c r="S337" s="10">
        <f t="shared" si="66"/>
        <v>0</v>
      </c>
      <c r="T337" s="10">
        <f t="shared" si="67"/>
        <v>0</v>
      </c>
      <c r="U337" s="10">
        <f t="shared" si="68"/>
        <v>0</v>
      </c>
      <c r="V337" s="10">
        <f t="shared" si="69"/>
        <v>0</v>
      </c>
      <c r="W337" s="10">
        <f t="shared" si="70"/>
        <v>0</v>
      </c>
      <c r="X337" s="10">
        <f t="shared" si="71"/>
        <v>0</v>
      </c>
      <c r="Y337" s="10">
        <f t="shared" si="72"/>
        <v>0</v>
      </c>
    </row>
    <row r="338" spans="1:25" x14ac:dyDescent="0.2">
      <c r="A338" s="1" t="s">
        <v>347</v>
      </c>
      <c r="B338" s="1">
        <v>1</v>
      </c>
      <c r="C338" s="1">
        <v>37</v>
      </c>
      <c r="D338" s="1">
        <v>74</v>
      </c>
      <c r="E338" s="1">
        <v>115</v>
      </c>
      <c r="F338" s="1">
        <v>0</v>
      </c>
      <c r="G338" s="1">
        <v>0</v>
      </c>
      <c r="H338" s="1">
        <v>0</v>
      </c>
      <c r="I338" s="1">
        <v>0</v>
      </c>
      <c r="J338" s="1">
        <v>0</v>
      </c>
      <c r="K338" s="1">
        <v>0</v>
      </c>
      <c r="L338" s="1">
        <v>0</v>
      </c>
      <c r="N338" s="1" t="str">
        <f t="shared" si="61"/>
        <v>5530K76-139-12</v>
      </c>
      <c r="O338" s="10">
        <f t="shared" si="62"/>
        <v>1</v>
      </c>
      <c r="P338" s="10">
        <f t="shared" si="63"/>
        <v>37</v>
      </c>
      <c r="Q338" s="10">
        <f t="shared" si="64"/>
        <v>74</v>
      </c>
      <c r="R338" s="10">
        <f t="shared" si="65"/>
        <v>115</v>
      </c>
      <c r="S338" s="10">
        <f t="shared" si="66"/>
        <v>0</v>
      </c>
      <c r="T338" s="10">
        <f t="shared" si="67"/>
        <v>0</v>
      </c>
      <c r="U338" s="10">
        <f t="shared" si="68"/>
        <v>0</v>
      </c>
      <c r="V338" s="10">
        <f t="shared" si="69"/>
        <v>0</v>
      </c>
      <c r="W338" s="10">
        <f t="shared" si="70"/>
        <v>0</v>
      </c>
      <c r="X338" s="10">
        <f t="shared" si="71"/>
        <v>0</v>
      </c>
      <c r="Y338" s="10">
        <f t="shared" si="72"/>
        <v>0</v>
      </c>
    </row>
    <row r="339" spans="1:25" x14ac:dyDescent="0.2">
      <c r="A339" s="1" t="s">
        <v>348</v>
      </c>
      <c r="B339" s="1">
        <v>2</v>
      </c>
      <c r="C339" s="1">
        <v>52</v>
      </c>
      <c r="D339" s="1">
        <v>94</v>
      </c>
      <c r="E339" s="1">
        <v>139</v>
      </c>
      <c r="F339" s="1">
        <v>0</v>
      </c>
      <c r="G339" s="1">
        <v>0</v>
      </c>
      <c r="H339" s="1">
        <v>0</v>
      </c>
      <c r="I339" s="1">
        <v>0</v>
      </c>
      <c r="J339" s="1">
        <v>0</v>
      </c>
      <c r="K339" s="1">
        <v>0</v>
      </c>
      <c r="L339" s="1">
        <v>0</v>
      </c>
      <c r="N339" s="1" t="str">
        <f t="shared" si="61"/>
        <v>5530K101-164-12</v>
      </c>
      <c r="O339" s="10">
        <f t="shared" si="62"/>
        <v>2</v>
      </c>
      <c r="P339" s="10">
        <f t="shared" si="63"/>
        <v>52</v>
      </c>
      <c r="Q339" s="10">
        <f t="shared" si="64"/>
        <v>94</v>
      </c>
      <c r="R339" s="10">
        <f t="shared" si="65"/>
        <v>139</v>
      </c>
      <c r="S339" s="10">
        <f t="shared" si="66"/>
        <v>0</v>
      </c>
      <c r="T339" s="10">
        <f t="shared" si="67"/>
        <v>0</v>
      </c>
      <c r="U339" s="10">
        <f t="shared" si="68"/>
        <v>0</v>
      </c>
      <c r="V339" s="10">
        <f t="shared" si="69"/>
        <v>0</v>
      </c>
      <c r="W339" s="10">
        <f t="shared" si="70"/>
        <v>0</v>
      </c>
      <c r="X339" s="10">
        <f t="shared" si="71"/>
        <v>0</v>
      </c>
      <c r="Y339" s="10">
        <f t="shared" si="72"/>
        <v>0</v>
      </c>
    </row>
    <row r="340" spans="1:25" x14ac:dyDescent="0.2">
      <c r="A340" s="1" t="s">
        <v>349</v>
      </c>
      <c r="B340" s="1">
        <v>1</v>
      </c>
      <c r="C340" s="1">
        <v>24</v>
      </c>
      <c r="D340" s="1">
        <v>44</v>
      </c>
      <c r="E340" s="1">
        <v>0</v>
      </c>
      <c r="F340" s="1">
        <v>0</v>
      </c>
      <c r="G340" s="1">
        <v>0</v>
      </c>
      <c r="H340" s="1">
        <v>0</v>
      </c>
      <c r="I340" s="1">
        <v>0</v>
      </c>
      <c r="J340" s="1">
        <v>0</v>
      </c>
      <c r="K340" s="1">
        <v>0</v>
      </c>
      <c r="L340" s="1">
        <v>0</v>
      </c>
      <c r="N340" s="1" t="str">
        <f t="shared" si="61"/>
        <v>5030K33-73-08</v>
      </c>
      <c r="O340" s="10">
        <f t="shared" si="62"/>
        <v>1</v>
      </c>
      <c r="P340" s="10">
        <f t="shared" si="63"/>
        <v>24</v>
      </c>
      <c r="Q340" s="10">
        <f t="shared" si="64"/>
        <v>44</v>
      </c>
      <c r="R340" s="10">
        <f t="shared" si="65"/>
        <v>0</v>
      </c>
      <c r="S340" s="10">
        <f t="shared" si="66"/>
        <v>0</v>
      </c>
      <c r="T340" s="10">
        <f t="shared" si="67"/>
        <v>0</v>
      </c>
      <c r="U340" s="10">
        <f t="shared" si="68"/>
        <v>0</v>
      </c>
      <c r="V340" s="10">
        <f t="shared" si="69"/>
        <v>0</v>
      </c>
      <c r="W340" s="10">
        <f t="shared" si="70"/>
        <v>0</v>
      </c>
      <c r="X340" s="10">
        <f t="shared" si="71"/>
        <v>0</v>
      </c>
      <c r="Y340" s="10">
        <f t="shared" si="72"/>
        <v>0</v>
      </c>
    </row>
    <row r="341" spans="1:25" x14ac:dyDescent="0.2">
      <c r="A341" s="1" t="s">
        <v>350</v>
      </c>
      <c r="B341" s="1">
        <v>1</v>
      </c>
      <c r="C341" s="1">
        <v>29</v>
      </c>
      <c r="D341" s="1">
        <v>51</v>
      </c>
      <c r="E341" s="1">
        <v>0</v>
      </c>
      <c r="F341" s="1">
        <v>0</v>
      </c>
      <c r="G341" s="1">
        <v>0</v>
      </c>
      <c r="H341" s="1">
        <v>0</v>
      </c>
      <c r="I341" s="1">
        <v>0</v>
      </c>
      <c r="J341" s="1">
        <v>0</v>
      </c>
      <c r="K341" s="1">
        <v>0</v>
      </c>
      <c r="L341" s="1">
        <v>0</v>
      </c>
      <c r="N341" s="1" t="str">
        <f t="shared" si="61"/>
        <v>5030K33-83-10</v>
      </c>
      <c r="O341" s="10">
        <f t="shared" si="62"/>
        <v>1</v>
      </c>
      <c r="P341" s="10">
        <f t="shared" si="63"/>
        <v>29</v>
      </c>
      <c r="Q341" s="10">
        <f t="shared" si="64"/>
        <v>51</v>
      </c>
      <c r="R341" s="10">
        <f t="shared" si="65"/>
        <v>0</v>
      </c>
      <c r="S341" s="10">
        <f t="shared" si="66"/>
        <v>0</v>
      </c>
      <c r="T341" s="10">
        <f t="shared" si="67"/>
        <v>0</v>
      </c>
      <c r="U341" s="10">
        <f t="shared" si="68"/>
        <v>0</v>
      </c>
      <c r="V341" s="10">
        <f t="shared" si="69"/>
        <v>0</v>
      </c>
      <c r="W341" s="10">
        <f t="shared" si="70"/>
        <v>0</v>
      </c>
      <c r="X341" s="10">
        <f t="shared" si="71"/>
        <v>0</v>
      </c>
      <c r="Y341" s="10">
        <f t="shared" si="72"/>
        <v>0</v>
      </c>
    </row>
    <row r="342" spans="1:25" x14ac:dyDescent="0.2">
      <c r="A342" s="1" t="s">
        <v>351</v>
      </c>
      <c r="B342" s="1">
        <v>0</v>
      </c>
      <c r="C342" s="1">
        <v>23</v>
      </c>
      <c r="D342" s="1">
        <v>49</v>
      </c>
      <c r="E342" s="1">
        <v>0</v>
      </c>
      <c r="F342" s="1">
        <v>0</v>
      </c>
      <c r="G342" s="1">
        <v>0</v>
      </c>
      <c r="H342" s="1">
        <v>0</v>
      </c>
      <c r="I342" s="1">
        <v>0</v>
      </c>
      <c r="J342" s="1">
        <v>0</v>
      </c>
      <c r="K342" s="1">
        <v>0</v>
      </c>
      <c r="L342" s="1">
        <v>0</v>
      </c>
      <c r="N342" s="1" t="str">
        <f t="shared" si="61"/>
        <v>5030K42-92-10</v>
      </c>
      <c r="O342" s="10">
        <f t="shared" si="62"/>
        <v>0</v>
      </c>
      <c r="P342" s="10">
        <f t="shared" si="63"/>
        <v>23</v>
      </c>
      <c r="Q342" s="10">
        <f t="shared" si="64"/>
        <v>49</v>
      </c>
      <c r="R342" s="10">
        <f t="shared" si="65"/>
        <v>0</v>
      </c>
      <c r="S342" s="10">
        <f t="shared" si="66"/>
        <v>0</v>
      </c>
      <c r="T342" s="10">
        <f t="shared" si="67"/>
        <v>0</v>
      </c>
      <c r="U342" s="10">
        <f t="shared" si="68"/>
        <v>0</v>
      </c>
      <c r="V342" s="10">
        <f t="shared" si="69"/>
        <v>0</v>
      </c>
      <c r="W342" s="10">
        <f t="shared" si="70"/>
        <v>0</v>
      </c>
      <c r="X342" s="10">
        <f t="shared" si="71"/>
        <v>0</v>
      </c>
      <c r="Y342" s="10">
        <f t="shared" si="72"/>
        <v>0</v>
      </c>
    </row>
    <row r="343" spans="1:25" x14ac:dyDescent="0.2">
      <c r="A343" s="1" t="s">
        <v>352</v>
      </c>
      <c r="B343" s="1">
        <v>0</v>
      </c>
      <c r="C343" s="1">
        <v>20</v>
      </c>
      <c r="D343" s="1">
        <v>48</v>
      </c>
      <c r="E343" s="1">
        <v>0</v>
      </c>
      <c r="F343" s="1">
        <v>0</v>
      </c>
      <c r="G343" s="1">
        <v>0</v>
      </c>
      <c r="H343" s="1">
        <v>0</v>
      </c>
      <c r="I343" s="1">
        <v>0</v>
      </c>
      <c r="J343" s="1">
        <v>0</v>
      </c>
      <c r="K343" s="1">
        <v>0</v>
      </c>
      <c r="L343" s="1">
        <v>0</v>
      </c>
      <c r="N343" s="1" t="str">
        <f t="shared" si="61"/>
        <v>5030K48-98-10</v>
      </c>
      <c r="O343" s="10">
        <f t="shared" si="62"/>
        <v>0</v>
      </c>
      <c r="P343" s="10">
        <f t="shared" si="63"/>
        <v>20</v>
      </c>
      <c r="Q343" s="10">
        <f t="shared" si="64"/>
        <v>48</v>
      </c>
      <c r="R343" s="10">
        <f t="shared" si="65"/>
        <v>0</v>
      </c>
      <c r="S343" s="10">
        <f t="shared" si="66"/>
        <v>0</v>
      </c>
      <c r="T343" s="10">
        <f t="shared" si="67"/>
        <v>0</v>
      </c>
      <c r="U343" s="10">
        <f t="shared" si="68"/>
        <v>0</v>
      </c>
      <c r="V343" s="10">
        <f t="shared" si="69"/>
        <v>0</v>
      </c>
      <c r="W343" s="10">
        <f t="shared" si="70"/>
        <v>0</v>
      </c>
      <c r="X343" s="10">
        <f t="shared" si="71"/>
        <v>0</v>
      </c>
      <c r="Y343" s="10">
        <f t="shared" si="72"/>
        <v>0</v>
      </c>
    </row>
    <row r="344" spans="1:25" x14ac:dyDescent="0.2">
      <c r="A344" s="1" t="s">
        <v>353</v>
      </c>
      <c r="B344" s="1">
        <v>0</v>
      </c>
      <c r="C344" s="1">
        <v>25</v>
      </c>
      <c r="D344" s="1">
        <v>55</v>
      </c>
      <c r="E344" s="1">
        <v>0</v>
      </c>
      <c r="F344" s="1">
        <v>0</v>
      </c>
      <c r="G344" s="1">
        <v>0</v>
      </c>
      <c r="H344" s="1">
        <v>0</v>
      </c>
      <c r="I344" s="1">
        <v>0</v>
      </c>
      <c r="J344" s="1">
        <v>0</v>
      </c>
      <c r="K344" s="1">
        <v>0</v>
      </c>
      <c r="L344" s="1">
        <v>0</v>
      </c>
      <c r="N344" s="1" t="str">
        <f t="shared" si="61"/>
        <v>5030K60-110-10</v>
      </c>
      <c r="O344" s="10">
        <f t="shared" si="62"/>
        <v>0</v>
      </c>
      <c r="P344" s="10">
        <f t="shared" si="63"/>
        <v>25</v>
      </c>
      <c r="Q344" s="10">
        <f t="shared" si="64"/>
        <v>55</v>
      </c>
      <c r="R344" s="10">
        <f t="shared" si="65"/>
        <v>0</v>
      </c>
      <c r="S344" s="10">
        <f t="shared" si="66"/>
        <v>0</v>
      </c>
      <c r="T344" s="10">
        <f t="shared" si="67"/>
        <v>0</v>
      </c>
      <c r="U344" s="10">
        <f t="shared" si="68"/>
        <v>0</v>
      </c>
      <c r="V344" s="10">
        <f t="shared" si="69"/>
        <v>0</v>
      </c>
      <c r="W344" s="10">
        <f t="shared" si="70"/>
        <v>0</v>
      </c>
      <c r="X344" s="10">
        <f t="shared" si="71"/>
        <v>0</v>
      </c>
      <c r="Y344" s="10">
        <f t="shared" si="72"/>
        <v>0</v>
      </c>
    </row>
    <row r="345" spans="1:25" x14ac:dyDescent="0.2">
      <c r="A345" s="1" t="s">
        <v>354</v>
      </c>
      <c r="B345" s="1">
        <v>0</v>
      </c>
      <c r="C345" s="1">
        <v>28</v>
      </c>
      <c r="D345" s="1">
        <v>61</v>
      </c>
      <c r="E345" s="1">
        <v>0</v>
      </c>
      <c r="F345" s="1">
        <v>0</v>
      </c>
      <c r="G345" s="1">
        <v>0</v>
      </c>
      <c r="H345" s="1">
        <v>0</v>
      </c>
      <c r="I345" s="1">
        <v>0</v>
      </c>
      <c r="J345" s="1">
        <v>0</v>
      </c>
      <c r="K345" s="1">
        <v>0</v>
      </c>
      <c r="L345" s="1">
        <v>0</v>
      </c>
      <c r="N345" s="1" t="str">
        <f t="shared" si="61"/>
        <v>5030K60-123-12</v>
      </c>
      <c r="O345" s="10">
        <f t="shared" si="62"/>
        <v>0</v>
      </c>
      <c r="P345" s="10">
        <f t="shared" si="63"/>
        <v>28</v>
      </c>
      <c r="Q345" s="10">
        <f t="shared" si="64"/>
        <v>61</v>
      </c>
      <c r="R345" s="10">
        <f t="shared" si="65"/>
        <v>0</v>
      </c>
      <c r="S345" s="10">
        <f t="shared" si="66"/>
        <v>0</v>
      </c>
      <c r="T345" s="10">
        <f t="shared" si="67"/>
        <v>0</v>
      </c>
      <c r="U345" s="10">
        <f t="shared" si="68"/>
        <v>0</v>
      </c>
      <c r="V345" s="10">
        <f t="shared" si="69"/>
        <v>0</v>
      </c>
      <c r="W345" s="10">
        <f t="shared" si="70"/>
        <v>0</v>
      </c>
      <c r="X345" s="10">
        <f t="shared" si="71"/>
        <v>0</v>
      </c>
      <c r="Y345" s="10">
        <f t="shared" si="72"/>
        <v>0</v>
      </c>
    </row>
    <row r="346" spans="1:25" x14ac:dyDescent="0.2">
      <c r="A346" s="1" t="s">
        <v>355</v>
      </c>
      <c r="B346" s="1">
        <v>1</v>
      </c>
      <c r="C346" s="1">
        <v>34</v>
      </c>
      <c r="D346" s="1">
        <v>70</v>
      </c>
      <c r="E346" s="1">
        <v>0</v>
      </c>
      <c r="F346" s="1">
        <v>0</v>
      </c>
      <c r="G346" s="1">
        <v>0</v>
      </c>
      <c r="H346" s="1">
        <v>0</v>
      </c>
      <c r="I346" s="1">
        <v>0</v>
      </c>
      <c r="J346" s="1">
        <v>0</v>
      </c>
      <c r="K346" s="1">
        <v>0</v>
      </c>
      <c r="L346" s="1">
        <v>0</v>
      </c>
      <c r="N346" s="1" t="str">
        <f t="shared" si="61"/>
        <v>5030K76-139-12</v>
      </c>
      <c r="O346" s="10">
        <f t="shared" si="62"/>
        <v>1</v>
      </c>
      <c r="P346" s="10">
        <f t="shared" si="63"/>
        <v>34</v>
      </c>
      <c r="Q346" s="10">
        <f t="shared" si="64"/>
        <v>70</v>
      </c>
      <c r="R346" s="10">
        <f t="shared" si="65"/>
        <v>0</v>
      </c>
      <c r="S346" s="10">
        <f t="shared" si="66"/>
        <v>0</v>
      </c>
      <c r="T346" s="10">
        <f t="shared" si="67"/>
        <v>0</v>
      </c>
      <c r="U346" s="10">
        <f t="shared" si="68"/>
        <v>0</v>
      </c>
      <c r="V346" s="10">
        <f t="shared" si="69"/>
        <v>0</v>
      </c>
      <c r="W346" s="10">
        <f t="shared" si="70"/>
        <v>0</v>
      </c>
      <c r="X346" s="10">
        <f t="shared" si="71"/>
        <v>0</v>
      </c>
      <c r="Y346" s="10">
        <f t="shared" si="72"/>
        <v>0</v>
      </c>
    </row>
    <row r="347" spans="1:25" x14ac:dyDescent="0.2">
      <c r="A347" s="1" t="s">
        <v>356</v>
      </c>
      <c r="B347" s="1">
        <v>1</v>
      </c>
      <c r="C347" s="1">
        <v>46</v>
      </c>
      <c r="D347" s="1">
        <v>85</v>
      </c>
      <c r="E347" s="1">
        <v>0</v>
      </c>
      <c r="F347" s="1">
        <v>0</v>
      </c>
      <c r="G347" s="1">
        <v>0</v>
      </c>
      <c r="H347" s="1">
        <v>0</v>
      </c>
      <c r="I347" s="1">
        <v>0</v>
      </c>
      <c r="J347" s="1">
        <v>0</v>
      </c>
      <c r="K347" s="1">
        <v>0</v>
      </c>
      <c r="L347" s="1">
        <v>0</v>
      </c>
      <c r="N347" s="1" t="str">
        <f t="shared" si="61"/>
        <v>5030K101-164-12</v>
      </c>
      <c r="O347" s="10">
        <f t="shared" si="62"/>
        <v>1</v>
      </c>
      <c r="P347" s="10">
        <f t="shared" si="63"/>
        <v>46</v>
      </c>
      <c r="Q347" s="10">
        <f t="shared" si="64"/>
        <v>85</v>
      </c>
      <c r="R347" s="10">
        <f t="shared" si="65"/>
        <v>0</v>
      </c>
      <c r="S347" s="10">
        <f t="shared" si="66"/>
        <v>0</v>
      </c>
      <c r="T347" s="10">
        <f t="shared" si="67"/>
        <v>0</v>
      </c>
      <c r="U347" s="10">
        <f t="shared" si="68"/>
        <v>0</v>
      </c>
      <c r="V347" s="10">
        <f t="shared" si="69"/>
        <v>0</v>
      </c>
      <c r="W347" s="10">
        <f t="shared" si="70"/>
        <v>0</v>
      </c>
      <c r="X347" s="10">
        <f t="shared" si="71"/>
        <v>0</v>
      </c>
      <c r="Y347" s="10">
        <f t="shared" si="72"/>
        <v>0</v>
      </c>
    </row>
    <row r="348" spans="1:25" x14ac:dyDescent="0.2">
      <c r="A348" s="1" t="s">
        <v>357</v>
      </c>
      <c r="B348" s="1">
        <v>1</v>
      </c>
      <c r="C348" s="1">
        <v>21</v>
      </c>
      <c r="D348" s="1">
        <v>0</v>
      </c>
      <c r="E348" s="1">
        <v>0</v>
      </c>
      <c r="F348" s="1">
        <v>0</v>
      </c>
      <c r="G348" s="1">
        <v>0</v>
      </c>
      <c r="H348" s="1">
        <v>0</v>
      </c>
      <c r="I348" s="1">
        <v>0</v>
      </c>
      <c r="J348" s="1">
        <v>0</v>
      </c>
      <c r="K348" s="1">
        <v>0</v>
      </c>
      <c r="L348" s="1">
        <v>0</v>
      </c>
      <c r="N348" s="1" t="str">
        <f t="shared" si="61"/>
        <v>4530K33-73-08</v>
      </c>
      <c r="O348" s="10">
        <f t="shared" si="62"/>
        <v>1</v>
      </c>
      <c r="P348" s="10">
        <f t="shared" si="63"/>
        <v>21</v>
      </c>
      <c r="Q348" s="10">
        <f t="shared" si="64"/>
        <v>0</v>
      </c>
      <c r="R348" s="10">
        <f t="shared" si="65"/>
        <v>0</v>
      </c>
      <c r="S348" s="10">
        <f t="shared" si="66"/>
        <v>0</v>
      </c>
      <c r="T348" s="10">
        <f t="shared" si="67"/>
        <v>0</v>
      </c>
      <c r="U348" s="10">
        <f t="shared" si="68"/>
        <v>0</v>
      </c>
      <c r="V348" s="10">
        <f t="shared" si="69"/>
        <v>0</v>
      </c>
      <c r="W348" s="10">
        <f t="shared" si="70"/>
        <v>0</v>
      </c>
      <c r="X348" s="10">
        <f t="shared" si="71"/>
        <v>0</v>
      </c>
      <c r="Y348" s="10">
        <f t="shared" si="72"/>
        <v>0</v>
      </c>
    </row>
    <row r="349" spans="1:25" x14ac:dyDescent="0.2">
      <c r="A349" s="1" t="s">
        <v>358</v>
      </c>
      <c r="B349" s="1">
        <v>1</v>
      </c>
      <c r="C349" s="1">
        <v>25</v>
      </c>
      <c r="D349" s="1">
        <v>0</v>
      </c>
      <c r="E349" s="1">
        <v>0</v>
      </c>
      <c r="F349" s="1">
        <v>0</v>
      </c>
      <c r="G349" s="1">
        <v>0</v>
      </c>
      <c r="H349" s="1">
        <v>0</v>
      </c>
      <c r="I349" s="1">
        <v>0</v>
      </c>
      <c r="J349" s="1">
        <v>0</v>
      </c>
      <c r="K349" s="1">
        <v>0</v>
      </c>
      <c r="L349" s="1">
        <v>0</v>
      </c>
      <c r="N349" s="1" t="str">
        <f t="shared" si="61"/>
        <v>4530K33-83-10</v>
      </c>
      <c r="O349" s="10">
        <f t="shared" si="62"/>
        <v>1</v>
      </c>
      <c r="P349" s="10">
        <f t="shared" si="63"/>
        <v>25</v>
      </c>
      <c r="Q349" s="10">
        <f t="shared" si="64"/>
        <v>0</v>
      </c>
      <c r="R349" s="10">
        <f t="shared" si="65"/>
        <v>0</v>
      </c>
      <c r="S349" s="10">
        <f t="shared" si="66"/>
        <v>0</v>
      </c>
      <c r="T349" s="10">
        <f t="shared" si="67"/>
        <v>0</v>
      </c>
      <c r="U349" s="10">
        <f t="shared" si="68"/>
        <v>0</v>
      </c>
      <c r="V349" s="10">
        <f t="shared" si="69"/>
        <v>0</v>
      </c>
      <c r="W349" s="10">
        <f t="shared" si="70"/>
        <v>0</v>
      </c>
      <c r="X349" s="10">
        <f t="shared" si="71"/>
        <v>0</v>
      </c>
      <c r="Y349" s="10">
        <f t="shared" si="72"/>
        <v>0</v>
      </c>
    </row>
    <row r="350" spans="1:25" x14ac:dyDescent="0.2">
      <c r="A350" s="1" t="s">
        <v>359</v>
      </c>
      <c r="B350" s="1">
        <v>0</v>
      </c>
      <c r="C350" s="1">
        <v>22</v>
      </c>
      <c r="D350" s="1">
        <v>0</v>
      </c>
      <c r="E350" s="1">
        <v>0</v>
      </c>
      <c r="F350" s="1">
        <v>0</v>
      </c>
      <c r="G350" s="1">
        <v>0</v>
      </c>
      <c r="H350" s="1">
        <v>0</v>
      </c>
      <c r="I350" s="1">
        <v>0</v>
      </c>
      <c r="J350" s="1">
        <v>0</v>
      </c>
      <c r="K350" s="1">
        <v>0</v>
      </c>
      <c r="L350" s="1">
        <v>0</v>
      </c>
      <c r="N350" s="1" t="str">
        <f t="shared" si="61"/>
        <v>4530K42-92-10</v>
      </c>
      <c r="O350" s="10">
        <f t="shared" si="62"/>
        <v>0</v>
      </c>
      <c r="P350" s="10">
        <f t="shared" si="63"/>
        <v>22</v>
      </c>
      <c r="Q350" s="10">
        <f t="shared" si="64"/>
        <v>0</v>
      </c>
      <c r="R350" s="10">
        <f t="shared" si="65"/>
        <v>0</v>
      </c>
      <c r="S350" s="10">
        <f t="shared" si="66"/>
        <v>0</v>
      </c>
      <c r="T350" s="10">
        <f t="shared" si="67"/>
        <v>0</v>
      </c>
      <c r="U350" s="10">
        <f t="shared" si="68"/>
        <v>0</v>
      </c>
      <c r="V350" s="10">
        <f t="shared" si="69"/>
        <v>0</v>
      </c>
      <c r="W350" s="10">
        <f t="shared" si="70"/>
        <v>0</v>
      </c>
      <c r="X350" s="10">
        <f t="shared" si="71"/>
        <v>0</v>
      </c>
      <c r="Y350" s="10">
        <f t="shared" si="72"/>
        <v>0</v>
      </c>
    </row>
    <row r="351" spans="1:25" x14ac:dyDescent="0.2">
      <c r="A351" s="1" t="s">
        <v>360</v>
      </c>
      <c r="B351" s="1">
        <v>0</v>
      </c>
      <c r="C351" s="1">
        <v>20</v>
      </c>
      <c r="D351" s="1">
        <v>0</v>
      </c>
      <c r="E351" s="1">
        <v>0</v>
      </c>
      <c r="F351" s="1">
        <v>0</v>
      </c>
      <c r="G351" s="1">
        <v>0</v>
      </c>
      <c r="H351" s="1">
        <v>0</v>
      </c>
      <c r="I351" s="1">
        <v>0</v>
      </c>
      <c r="J351" s="1">
        <v>0</v>
      </c>
      <c r="K351" s="1">
        <v>0</v>
      </c>
      <c r="L351" s="1">
        <v>0</v>
      </c>
      <c r="N351" s="1" t="str">
        <f t="shared" si="61"/>
        <v>4530K48-98-10</v>
      </c>
      <c r="O351" s="10">
        <f t="shared" si="62"/>
        <v>0</v>
      </c>
      <c r="P351" s="10">
        <f t="shared" si="63"/>
        <v>20</v>
      </c>
      <c r="Q351" s="10">
        <f t="shared" si="64"/>
        <v>0</v>
      </c>
      <c r="R351" s="10">
        <f t="shared" si="65"/>
        <v>0</v>
      </c>
      <c r="S351" s="10">
        <f t="shared" si="66"/>
        <v>0</v>
      </c>
      <c r="T351" s="10">
        <f t="shared" si="67"/>
        <v>0</v>
      </c>
      <c r="U351" s="10">
        <f t="shared" si="68"/>
        <v>0</v>
      </c>
      <c r="V351" s="10">
        <f t="shared" si="69"/>
        <v>0</v>
      </c>
      <c r="W351" s="10">
        <f t="shared" si="70"/>
        <v>0</v>
      </c>
      <c r="X351" s="10">
        <f t="shared" si="71"/>
        <v>0</v>
      </c>
      <c r="Y351" s="10">
        <f t="shared" si="72"/>
        <v>0</v>
      </c>
    </row>
    <row r="352" spans="1:25" x14ac:dyDescent="0.2">
      <c r="A352" s="1" t="s">
        <v>361</v>
      </c>
      <c r="B352" s="1">
        <v>0</v>
      </c>
      <c r="C352" s="1">
        <v>23</v>
      </c>
      <c r="D352" s="1">
        <v>0</v>
      </c>
      <c r="E352" s="1">
        <v>0</v>
      </c>
      <c r="F352" s="1">
        <v>0</v>
      </c>
      <c r="G352" s="1">
        <v>0</v>
      </c>
      <c r="H352" s="1">
        <v>0</v>
      </c>
      <c r="I352" s="1">
        <v>0</v>
      </c>
      <c r="J352" s="1">
        <v>0</v>
      </c>
      <c r="K352" s="1">
        <v>0</v>
      </c>
      <c r="L352" s="1">
        <v>0</v>
      </c>
      <c r="N352" s="1" t="str">
        <f t="shared" si="61"/>
        <v>4530K60-110-10</v>
      </c>
      <c r="O352" s="10">
        <f t="shared" si="62"/>
        <v>0</v>
      </c>
      <c r="P352" s="10">
        <f t="shared" si="63"/>
        <v>23</v>
      </c>
      <c r="Q352" s="10">
        <f t="shared" si="64"/>
        <v>0</v>
      </c>
      <c r="R352" s="10">
        <f t="shared" si="65"/>
        <v>0</v>
      </c>
      <c r="S352" s="10">
        <f t="shared" si="66"/>
        <v>0</v>
      </c>
      <c r="T352" s="10">
        <f t="shared" si="67"/>
        <v>0</v>
      </c>
      <c r="U352" s="10">
        <f t="shared" si="68"/>
        <v>0</v>
      </c>
      <c r="V352" s="10">
        <f t="shared" si="69"/>
        <v>0</v>
      </c>
      <c r="W352" s="10">
        <f t="shared" si="70"/>
        <v>0</v>
      </c>
      <c r="X352" s="10">
        <f t="shared" si="71"/>
        <v>0</v>
      </c>
      <c r="Y352" s="10">
        <f t="shared" si="72"/>
        <v>0</v>
      </c>
    </row>
    <row r="353" spans="1:25" x14ac:dyDescent="0.2">
      <c r="A353" s="1" t="s">
        <v>362</v>
      </c>
      <c r="B353" s="1">
        <v>0</v>
      </c>
      <c r="C353" s="1">
        <v>26</v>
      </c>
      <c r="D353" s="1">
        <v>0</v>
      </c>
      <c r="E353" s="1">
        <v>0</v>
      </c>
      <c r="F353" s="1">
        <v>0</v>
      </c>
      <c r="G353" s="1">
        <v>0</v>
      </c>
      <c r="H353" s="1">
        <v>0</v>
      </c>
      <c r="I353" s="1">
        <v>0</v>
      </c>
      <c r="J353" s="1">
        <v>0</v>
      </c>
      <c r="K353" s="1">
        <v>0</v>
      </c>
      <c r="L353" s="1">
        <v>0</v>
      </c>
      <c r="N353" s="1" t="str">
        <f t="shared" si="61"/>
        <v>4530K60-123-12</v>
      </c>
      <c r="O353" s="10">
        <f t="shared" si="62"/>
        <v>0</v>
      </c>
      <c r="P353" s="10">
        <f t="shared" si="63"/>
        <v>26</v>
      </c>
      <c r="Q353" s="10">
        <f t="shared" si="64"/>
        <v>0</v>
      </c>
      <c r="R353" s="10">
        <f t="shared" si="65"/>
        <v>0</v>
      </c>
      <c r="S353" s="10">
        <f t="shared" si="66"/>
        <v>0</v>
      </c>
      <c r="T353" s="10">
        <f t="shared" si="67"/>
        <v>0</v>
      </c>
      <c r="U353" s="10">
        <f t="shared" si="68"/>
        <v>0</v>
      </c>
      <c r="V353" s="10">
        <f t="shared" si="69"/>
        <v>0</v>
      </c>
      <c r="W353" s="10">
        <f t="shared" si="70"/>
        <v>0</v>
      </c>
      <c r="X353" s="10">
        <f t="shared" si="71"/>
        <v>0</v>
      </c>
      <c r="Y353" s="10">
        <f t="shared" si="72"/>
        <v>0</v>
      </c>
    </row>
    <row r="354" spans="1:25" x14ac:dyDescent="0.2">
      <c r="A354" s="1" t="s">
        <v>363</v>
      </c>
      <c r="B354" s="1">
        <v>0</v>
      </c>
      <c r="C354" s="1">
        <v>31</v>
      </c>
      <c r="D354" s="1">
        <v>0</v>
      </c>
      <c r="E354" s="1">
        <v>0</v>
      </c>
      <c r="F354" s="1">
        <v>0</v>
      </c>
      <c r="G354" s="1">
        <v>0</v>
      </c>
      <c r="H354" s="1">
        <v>0</v>
      </c>
      <c r="I354" s="1">
        <v>0</v>
      </c>
      <c r="J354" s="1">
        <v>0</v>
      </c>
      <c r="K354" s="1">
        <v>0</v>
      </c>
      <c r="L354" s="1">
        <v>0</v>
      </c>
      <c r="N354" s="1" t="str">
        <f t="shared" si="61"/>
        <v>4530K76-139-12</v>
      </c>
      <c r="O354" s="10">
        <f t="shared" si="62"/>
        <v>0</v>
      </c>
      <c r="P354" s="10">
        <f t="shared" si="63"/>
        <v>31</v>
      </c>
      <c r="Q354" s="10">
        <f t="shared" si="64"/>
        <v>0</v>
      </c>
      <c r="R354" s="10">
        <f t="shared" si="65"/>
        <v>0</v>
      </c>
      <c r="S354" s="10">
        <f t="shared" si="66"/>
        <v>0</v>
      </c>
      <c r="T354" s="10">
        <f t="shared" si="67"/>
        <v>0</v>
      </c>
      <c r="U354" s="10">
        <f t="shared" si="68"/>
        <v>0</v>
      </c>
      <c r="V354" s="10">
        <f t="shared" si="69"/>
        <v>0</v>
      </c>
      <c r="W354" s="10">
        <f t="shared" si="70"/>
        <v>0</v>
      </c>
      <c r="X354" s="10">
        <f t="shared" si="71"/>
        <v>0</v>
      </c>
      <c r="Y354" s="10">
        <f t="shared" si="72"/>
        <v>0</v>
      </c>
    </row>
    <row r="355" spans="1:25" x14ac:dyDescent="0.2">
      <c r="A355" s="1" t="s">
        <v>364</v>
      </c>
      <c r="B355" s="1">
        <v>1</v>
      </c>
      <c r="C355" s="1">
        <v>40</v>
      </c>
      <c r="D355" s="1">
        <v>0</v>
      </c>
      <c r="E355" s="1">
        <v>0</v>
      </c>
      <c r="F355" s="1">
        <v>0</v>
      </c>
      <c r="G355" s="1">
        <v>0</v>
      </c>
      <c r="H355" s="1">
        <v>0</v>
      </c>
      <c r="I355" s="1">
        <v>0</v>
      </c>
      <c r="J355" s="1">
        <v>0</v>
      </c>
      <c r="K355" s="1">
        <v>0</v>
      </c>
      <c r="L355" s="1">
        <v>0</v>
      </c>
      <c r="N355" s="1" t="str">
        <f t="shared" si="61"/>
        <v>4530K101-164-12</v>
      </c>
      <c r="O355" s="10">
        <f t="shared" si="62"/>
        <v>1</v>
      </c>
      <c r="P355" s="10">
        <f t="shared" si="63"/>
        <v>40</v>
      </c>
      <c r="Q355" s="10">
        <f t="shared" si="64"/>
        <v>0</v>
      </c>
      <c r="R355" s="10">
        <f t="shared" si="65"/>
        <v>0</v>
      </c>
      <c r="S355" s="10">
        <f t="shared" si="66"/>
        <v>0</v>
      </c>
      <c r="T355" s="10">
        <f t="shared" si="67"/>
        <v>0</v>
      </c>
      <c r="U355" s="10">
        <f t="shared" si="68"/>
        <v>0</v>
      </c>
      <c r="V355" s="10">
        <f t="shared" si="69"/>
        <v>0</v>
      </c>
      <c r="W355" s="10">
        <f t="shared" si="70"/>
        <v>0</v>
      </c>
      <c r="X355" s="10">
        <f t="shared" si="71"/>
        <v>0</v>
      </c>
      <c r="Y355" s="10">
        <f t="shared" si="72"/>
        <v>0</v>
      </c>
    </row>
    <row r="356" spans="1:25" x14ac:dyDescent="0.2">
      <c r="A356" s="1" t="s">
        <v>365</v>
      </c>
      <c r="B356" s="1">
        <v>0</v>
      </c>
      <c r="C356" s="1">
        <v>0</v>
      </c>
      <c r="D356" s="1">
        <v>0</v>
      </c>
      <c r="E356" s="1">
        <v>0</v>
      </c>
      <c r="F356" s="1">
        <v>0</v>
      </c>
      <c r="G356" s="1">
        <v>0</v>
      </c>
      <c r="H356" s="1">
        <v>0</v>
      </c>
      <c r="I356" s="1">
        <v>0</v>
      </c>
      <c r="J356" s="1">
        <v>0</v>
      </c>
      <c r="K356" s="1">
        <v>0</v>
      </c>
      <c r="L356" s="1">
        <v>0</v>
      </c>
      <c r="N356" s="1" t="str">
        <f t="shared" si="61"/>
        <v>4030K33-73-08</v>
      </c>
      <c r="O356" s="10">
        <f t="shared" si="62"/>
        <v>0</v>
      </c>
      <c r="P356" s="10">
        <f t="shared" si="63"/>
        <v>0</v>
      </c>
      <c r="Q356" s="10">
        <f t="shared" si="64"/>
        <v>0</v>
      </c>
      <c r="R356" s="10">
        <f t="shared" si="65"/>
        <v>0</v>
      </c>
      <c r="S356" s="10">
        <f t="shared" si="66"/>
        <v>0</v>
      </c>
      <c r="T356" s="10">
        <f t="shared" si="67"/>
        <v>0</v>
      </c>
      <c r="U356" s="10">
        <f t="shared" si="68"/>
        <v>0</v>
      </c>
      <c r="V356" s="10">
        <f t="shared" si="69"/>
        <v>0</v>
      </c>
      <c r="W356" s="10">
        <f t="shared" si="70"/>
        <v>0</v>
      </c>
      <c r="X356" s="10">
        <f t="shared" si="71"/>
        <v>0</v>
      </c>
      <c r="Y356" s="10">
        <f t="shared" si="72"/>
        <v>0</v>
      </c>
    </row>
    <row r="357" spans="1:25" x14ac:dyDescent="0.2">
      <c r="A357" s="1" t="s">
        <v>366</v>
      </c>
      <c r="B357" s="1">
        <v>1</v>
      </c>
      <c r="C357" s="1">
        <v>0</v>
      </c>
      <c r="D357" s="1">
        <v>0</v>
      </c>
      <c r="E357" s="1">
        <v>0</v>
      </c>
      <c r="F357" s="1">
        <v>0</v>
      </c>
      <c r="G357" s="1">
        <v>0</v>
      </c>
      <c r="H357" s="1">
        <v>0</v>
      </c>
      <c r="I357" s="1">
        <v>0</v>
      </c>
      <c r="J357" s="1">
        <v>0</v>
      </c>
      <c r="K357" s="1">
        <v>0</v>
      </c>
      <c r="L357" s="1">
        <v>0</v>
      </c>
      <c r="N357" s="1" t="str">
        <f t="shared" si="61"/>
        <v>4030K33-83-10</v>
      </c>
      <c r="O357" s="10">
        <f t="shared" si="62"/>
        <v>1</v>
      </c>
      <c r="P357" s="10">
        <f t="shared" si="63"/>
        <v>0</v>
      </c>
      <c r="Q357" s="10">
        <f t="shared" si="64"/>
        <v>0</v>
      </c>
      <c r="R357" s="10">
        <f t="shared" si="65"/>
        <v>0</v>
      </c>
      <c r="S357" s="10">
        <f t="shared" si="66"/>
        <v>0</v>
      </c>
      <c r="T357" s="10">
        <f t="shared" si="67"/>
        <v>0</v>
      </c>
      <c r="U357" s="10">
        <f t="shared" si="68"/>
        <v>0</v>
      </c>
      <c r="V357" s="10">
        <f t="shared" si="69"/>
        <v>0</v>
      </c>
      <c r="W357" s="10">
        <f t="shared" si="70"/>
        <v>0</v>
      </c>
      <c r="X357" s="10">
        <f t="shared" si="71"/>
        <v>0</v>
      </c>
      <c r="Y357" s="10">
        <f t="shared" si="72"/>
        <v>0</v>
      </c>
    </row>
    <row r="358" spans="1:25" x14ac:dyDescent="0.2">
      <c r="A358" s="1" t="s">
        <v>367</v>
      </c>
      <c r="B358" s="1">
        <v>0</v>
      </c>
      <c r="C358" s="1">
        <v>0</v>
      </c>
      <c r="D358" s="1">
        <v>0</v>
      </c>
      <c r="E358" s="1">
        <v>0</v>
      </c>
      <c r="F358" s="1">
        <v>0</v>
      </c>
      <c r="G358" s="1">
        <v>0</v>
      </c>
      <c r="H358" s="1">
        <v>0</v>
      </c>
      <c r="I358" s="1">
        <v>0</v>
      </c>
      <c r="J358" s="1">
        <v>0</v>
      </c>
      <c r="K358" s="1">
        <v>0</v>
      </c>
      <c r="L358" s="1">
        <v>0</v>
      </c>
      <c r="N358" s="1" t="str">
        <f t="shared" si="61"/>
        <v>4030K42-92-10</v>
      </c>
      <c r="O358" s="10">
        <f t="shared" si="62"/>
        <v>0</v>
      </c>
      <c r="P358" s="10">
        <f t="shared" si="63"/>
        <v>0</v>
      </c>
      <c r="Q358" s="10">
        <f t="shared" si="64"/>
        <v>0</v>
      </c>
      <c r="R358" s="10">
        <f t="shared" si="65"/>
        <v>0</v>
      </c>
      <c r="S358" s="10">
        <f t="shared" si="66"/>
        <v>0</v>
      </c>
      <c r="T358" s="10">
        <f t="shared" si="67"/>
        <v>0</v>
      </c>
      <c r="U358" s="10">
        <f t="shared" si="68"/>
        <v>0</v>
      </c>
      <c r="V358" s="10">
        <f t="shared" si="69"/>
        <v>0</v>
      </c>
      <c r="W358" s="10">
        <f t="shared" si="70"/>
        <v>0</v>
      </c>
      <c r="X358" s="10">
        <f t="shared" si="71"/>
        <v>0</v>
      </c>
      <c r="Y358" s="10">
        <f t="shared" si="72"/>
        <v>0</v>
      </c>
    </row>
    <row r="359" spans="1:25" x14ac:dyDescent="0.2">
      <c r="A359" s="1" t="s">
        <v>368</v>
      </c>
      <c r="B359" s="1">
        <v>0</v>
      </c>
      <c r="C359" s="1">
        <v>0</v>
      </c>
      <c r="D359" s="1">
        <v>0</v>
      </c>
      <c r="E359" s="1">
        <v>0</v>
      </c>
      <c r="F359" s="1">
        <v>0</v>
      </c>
      <c r="G359" s="1">
        <v>0</v>
      </c>
      <c r="H359" s="1">
        <v>0</v>
      </c>
      <c r="I359" s="1">
        <v>0</v>
      </c>
      <c r="J359" s="1">
        <v>0</v>
      </c>
      <c r="K359" s="1">
        <v>0</v>
      </c>
      <c r="L359" s="1">
        <v>0</v>
      </c>
      <c r="N359" s="1" t="str">
        <f t="shared" si="61"/>
        <v>4030K48-98-10</v>
      </c>
      <c r="O359" s="10">
        <f t="shared" si="62"/>
        <v>0</v>
      </c>
      <c r="P359" s="10">
        <f t="shared" si="63"/>
        <v>0</v>
      </c>
      <c r="Q359" s="10">
        <f t="shared" si="64"/>
        <v>0</v>
      </c>
      <c r="R359" s="10">
        <f t="shared" si="65"/>
        <v>0</v>
      </c>
      <c r="S359" s="10">
        <f t="shared" si="66"/>
        <v>0</v>
      </c>
      <c r="T359" s="10">
        <f t="shared" si="67"/>
        <v>0</v>
      </c>
      <c r="U359" s="10">
        <f t="shared" si="68"/>
        <v>0</v>
      </c>
      <c r="V359" s="10">
        <f t="shared" si="69"/>
        <v>0</v>
      </c>
      <c r="W359" s="10">
        <f t="shared" si="70"/>
        <v>0</v>
      </c>
      <c r="X359" s="10">
        <f t="shared" si="71"/>
        <v>0</v>
      </c>
      <c r="Y359" s="10">
        <f t="shared" si="72"/>
        <v>0</v>
      </c>
    </row>
    <row r="360" spans="1:25" x14ac:dyDescent="0.2">
      <c r="A360" s="1" t="s">
        <v>369</v>
      </c>
      <c r="B360" s="1">
        <v>0</v>
      </c>
      <c r="C360" s="1">
        <v>0</v>
      </c>
      <c r="D360" s="1">
        <v>0</v>
      </c>
      <c r="E360" s="1">
        <v>0</v>
      </c>
      <c r="F360" s="1">
        <v>0</v>
      </c>
      <c r="G360" s="1">
        <v>0</v>
      </c>
      <c r="H360" s="1">
        <v>0</v>
      </c>
      <c r="I360" s="1">
        <v>0</v>
      </c>
      <c r="J360" s="1">
        <v>0</v>
      </c>
      <c r="K360" s="1">
        <v>0</v>
      </c>
      <c r="L360" s="1">
        <v>0</v>
      </c>
      <c r="N360" s="1" t="str">
        <f t="shared" si="61"/>
        <v>4030K60-110-10</v>
      </c>
      <c r="O360" s="10">
        <f t="shared" si="62"/>
        <v>0</v>
      </c>
      <c r="P360" s="10">
        <f t="shared" si="63"/>
        <v>0</v>
      </c>
      <c r="Q360" s="10">
        <f t="shared" si="64"/>
        <v>0</v>
      </c>
      <c r="R360" s="10">
        <f t="shared" si="65"/>
        <v>0</v>
      </c>
      <c r="S360" s="10">
        <f t="shared" si="66"/>
        <v>0</v>
      </c>
      <c r="T360" s="10">
        <f t="shared" si="67"/>
        <v>0</v>
      </c>
      <c r="U360" s="10">
        <f t="shared" si="68"/>
        <v>0</v>
      </c>
      <c r="V360" s="10">
        <f t="shared" si="69"/>
        <v>0</v>
      </c>
      <c r="W360" s="10">
        <f t="shared" si="70"/>
        <v>0</v>
      </c>
      <c r="X360" s="10">
        <f t="shared" si="71"/>
        <v>0</v>
      </c>
      <c r="Y360" s="10">
        <f t="shared" si="72"/>
        <v>0</v>
      </c>
    </row>
    <row r="361" spans="1:25" x14ac:dyDescent="0.2">
      <c r="A361" s="1" t="s">
        <v>370</v>
      </c>
      <c r="B361" s="1">
        <v>0</v>
      </c>
      <c r="C361" s="1">
        <v>0</v>
      </c>
      <c r="D361" s="1">
        <v>0</v>
      </c>
      <c r="E361" s="1">
        <v>0</v>
      </c>
      <c r="F361" s="1">
        <v>0</v>
      </c>
      <c r="G361" s="1">
        <v>0</v>
      </c>
      <c r="H361" s="1">
        <v>0</v>
      </c>
      <c r="I361" s="1">
        <v>0</v>
      </c>
      <c r="J361" s="1">
        <v>0</v>
      </c>
      <c r="K361" s="1">
        <v>0</v>
      </c>
      <c r="L361" s="1">
        <v>0</v>
      </c>
      <c r="N361" s="1" t="str">
        <f t="shared" si="61"/>
        <v>4030K60-123-12</v>
      </c>
      <c r="O361" s="10">
        <f t="shared" si="62"/>
        <v>0</v>
      </c>
      <c r="P361" s="10">
        <f t="shared" si="63"/>
        <v>0</v>
      </c>
      <c r="Q361" s="10">
        <f t="shared" si="64"/>
        <v>0</v>
      </c>
      <c r="R361" s="10">
        <f t="shared" si="65"/>
        <v>0</v>
      </c>
      <c r="S361" s="10">
        <f t="shared" si="66"/>
        <v>0</v>
      </c>
      <c r="T361" s="10">
        <f t="shared" si="67"/>
        <v>0</v>
      </c>
      <c r="U361" s="10">
        <f t="shared" si="68"/>
        <v>0</v>
      </c>
      <c r="V361" s="10">
        <f t="shared" si="69"/>
        <v>0</v>
      </c>
      <c r="W361" s="10">
        <f t="shared" si="70"/>
        <v>0</v>
      </c>
      <c r="X361" s="10">
        <f t="shared" si="71"/>
        <v>0</v>
      </c>
      <c r="Y361" s="10">
        <f t="shared" si="72"/>
        <v>0</v>
      </c>
    </row>
    <row r="362" spans="1:25" x14ac:dyDescent="0.2">
      <c r="A362" s="1" t="s">
        <v>371</v>
      </c>
      <c r="B362" s="1">
        <v>0</v>
      </c>
      <c r="C362" s="1">
        <v>0</v>
      </c>
      <c r="D362" s="1">
        <v>0</v>
      </c>
      <c r="E362" s="1">
        <v>0</v>
      </c>
      <c r="F362" s="1">
        <v>0</v>
      </c>
      <c r="G362" s="1">
        <v>0</v>
      </c>
      <c r="H362" s="1">
        <v>0</v>
      </c>
      <c r="I362" s="1">
        <v>0</v>
      </c>
      <c r="J362" s="1">
        <v>0</v>
      </c>
      <c r="K362" s="1">
        <v>0</v>
      </c>
      <c r="L362" s="1">
        <v>0</v>
      </c>
      <c r="N362" s="1" t="str">
        <f t="shared" si="61"/>
        <v>4030K76-139-12</v>
      </c>
      <c r="O362" s="10">
        <f t="shared" si="62"/>
        <v>0</v>
      </c>
      <c r="P362" s="10">
        <f t="shared" si="63"/>
        <v>0</v>
      </c>
      <c r="Q362" s="10">
        <f t="shared" si="64"/>
        <v>0</v>
      </c>
      <c r="R362" s="10">
        <f t="shared" si="65"/>
        <v>0</v>
      </c>
      <c r="S362" s="10">
        <f t="shared" si="66"/>
        <v>0</v>
      </c>
      <c r="T362" s="10">
        <f t="shared" si="67"/>
        <v>0</v>
      </c>
      <c r="U362" s="10">
        <f t="shared" si="68"/>
        <v>0</v>
      </c>
      <c r="V362" s="10">
        <f t="shared" si="69"/>
        <v>0</v>
      </c>
      <c r="W362" s="10">
        <f t="shared" si="70"/>
        <v>0</v>
      </c>
      <c r="X362" s="10">
        <f t="shared" si="71"/>
        <v>0</v>
      </c>
      <c r="Y362" s="10">
        <f t="shared" si="72"/>
        <v>0</v>
      </c>
    </row>
    <row r="363" spans="1:25" x14ac:dyDescent="0.2">
      <c r="A363" s="1" t="s">
        <v>372</v>
      </c>
      <c r="B363" s="1">
        <v>1</v>
      </c>
      <c r="C363" s="1">
        <v>0</v>
      </c>
      <c r="D363" s="1">
        <v>0</v>
      </c>
      <c r="E363" s="1">
        <v>0</v>
      </c>
      <c r="F363" s="1">
        <v>0</v>
      </c>
      <c r="G363" s="1">
        <v>0</v>
      </c>
      <c r="H363" s="1">
        <v>0</v>
      </c>
      <c r="I363" s="1">
        <v>0</v>
      </c>
      <c r="J363" s="1">
        <v>0</v>
      </c>
      <c r="K363" s="1">
        <v>0</v>
      </c>
      <c r="L363" s="1">
        <v>0</v>
      </c>
      <c r="N363" s="1" t="str">
        <f t="shared" si="61"/>
        <v>4030K101-164-12</v>
      </c>
      <c r="O363" s="10">
        <f t="shared" si="62"/>
        <v>1</v>
      </c>
      <c r="P363" s="10">
        <f t="shared" si="63"/>
        <v>0</v>
      </c>
      <c r="Q363" s="10">
        <f t="shared" si="64"/>
        <v>0</v>
      </c>
      <c r="R363" s="10">
        <f t="shared" si="65"/>
        <v>0</v>
      </c>
      <c r="S363" s="10">
        <f t="shared" si="66"/>
        <v>0</v>
      </c>
      <c r="T363" s="10">
        <f t="shared" si="67"/>
        <v>0</v>
      </c>
      <c r="U363" s="10">
        <f t="shared" si="68"/>
        <v>0</v>
      </c>
      <c r="V363" s="10">
        <f t="shared" si="69"/>
        <v>0</v>
      </c>
      <c r="W363" s="10">
        <f t="shared" si="70"/>
        <v>0</v>
      </c>
      <c r="X363" s="10">
        <f t="shared" si="71"/>
        <v>0</v>
      </c>
      <c r="Y363" s="10">
        <f t="shared" si="72"/>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39</vt:i4>
      </vt:variant>
    </vt:vector>
  </HeadingPairs>
  <TitlesOfParts>
    <vt:vector size="55" baseType="lpstr">
      <vt:lpstr>FINNED_TUBE</vt:lpstr>
      <vt:lpstr>PROLINE</vt:lpstr>
      <vt:lpstr>CONVECTOR_RADIATOR</vt:lpstr>
      <vt:lpstr>SKYLINE_PLINT_L-LINE</vt:lpstr>
      <vt:lpstr>VERTICAL_RADIATOR</vt:lpstr>
      <vt:lpstr>CONVEC</vt:lpstr>
      <vt:lpstr>PLAIN_TUBE</vt:lpstr>
      <vt:lpstr>SPROG</vt:lpstr>
      <vt:lpstr>RIB_DATA</vt:lpstr>
      <vt:lpstr>GLAT_DATA</vt:lpstr>
      <vt:lpstr>PRO_DATA</vt:lpstr>
      <vt:lpstr>KONRAD_DATA</vt:lpstr>
      <vt:lpstr>SKY_DATA</vt:lpstr>
      <vt:lpstr>VER_DATA</vt:lpstr>
      <vt:lpstr>CONVEC_DATA</vt:lpstr>
      <vt:lpstr>CONFIG</vt:lpstr>
      <vt:lpstr>CONVEC_LENGTH</vt:lpstr>
      <vt:lpstr>CONVEC_TEMP</vt:lpstr>
      <vt:lpstr>CONVEC_YDELSE</vt:lpstr>
      <vt:lpstr>GLAT_FREM</vt:lpstr>
      <vt:lpstr>GLAT_RETUR</vt:lpstr>
      <vt:lpstr>GLAT_STUE</vt:lpstr>
      <vt:lpstr>GLAT_YDELSE</vt:lpstr>
      <vt:lpstr>KONRAD_FREM</vt:lpstr>
      <vt:lpstr>KONRAD_HEIGHT</vt:lpstr>
      <vt:lpstr>KONRAD_RETUR</vt:lpstr>
      <vt:lpstr>KONRAD_STUE</vt:lpstr>
      <vt:lpstr>KONRAD_TYPE</vt:lpstr>
      <vt:lpstr>KONRAD_YDELSER</vt:lpstr>
      <vt:lpstr>LLINE_YDELSER</vt:lpstr>
      <vt:lpstr>CONVEC!Print_Area</vt:lpstr>
      <vt:lpstr>CONVECTOR_RADIATOR!Print_Area</vt:lpstr>
      <vt:lpstr>FINNED_TUBE!Print_Area</vt:lpstr>
      <vt:lpstr>PLAIN_TUBE!Print_Area</vt:lpstr>
      <vt:lpstr>PROLINE!Print_Area</vt:lpstr>
      <vt:lpstr>'SKYLINE_PLINT_L-LINE'!Print_Area</vt:lpstr>
      <vt:lpstr>VERTICAL_RADIATOR!Print_Area</vt:lpstr>
      <vt:lpstr>PRO_FREM</vt:lpstr>
      <vt:lpstr>PRO_HEIGHT</vt:lpstr>
      <vt:lpstr>PRO_HEIGHT_FACTOR</vt:lpstr>
      <vt:lpstr>PRO_RETUR</vt:lpstr>
      <vt:lpstr>PRO_STUE</vt:lpstr>
      <vt:lpstr>PRO_YDELSER</vt:lpstr>
      <vt:lpstr>RIB_FREM</vt:lpstr>
      <vt:lpstr>RIB_RETUR</vt:lpstr>
      <vt:lpstr>RIB_STUE</vt:lpstr>
      <vt:lpstr>RIB_YDELSE</vt:lpstr>
      <vt:lpstr>SKY_FREM</vt:lpstr>
      <vt:lpstr>SKY_RETUR</vt:lpstr>
      <vt:lpstr>SKY_STUE</vt:lpstr>
      <vt:lpstr>SKY_YDELSER</vt:lpstr>
      <vt:lpstr>SPROG</vt:lpstr>
      <vt:lpstr>VER_FAKTOR</vt:lpstr>
      <vt:lpstr>VER_LENGTH</vt:lpstr>
      <vt:lpstr>WATTBTU</vt:lpstr>
    </vt:vector>
  </TitlesOfParts>
  <Company>Nordea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default workbook template</dc:title>
  <dc:creator>Meinertz, Christian</dc:creator>
  <cp:lastModifiedBy>Meinertz, Christian</cp:lastModifiedBy>
  <cp:lastPrinted>2017-01-29T15:27:42Z</cp:lastPrinted>
  <dcterms:created xsi:type="dcterms:W3CDTF">2011-04-04T05:58:52Z</dcterms:created>
  <dcterms:modified xsi:type="dcterms:W3CDTF">2018-11-16T14:30:03Z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